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45" windowWidth="18780" windowHeight="12405" activeTab="0"/>
  </bookViews>
  <sheets>
    <sheet name="PlanungshilfeBiogas" sheetId="1" r:id="rId1"/>
    <sheet name="SubstratlisteLandwirtschaft" sheetId="2" r:id="rId2"/>
    <sheet name="ListeCo-Substrate" sheetId="3" r:id="rId3"/>
    <sheet name="_" sheetId="4" r:id="rId4"/>
  </sheets>
  <definedNames/>
  <calcPr fullCalcOnLoad="1"/>
</workbook>
</file>

<file path=xl/sharedStrings.xml><?xml version="1.0" encoding="utf-8"?>
<sst xmlns="http://schemas.openxmlformats.org/spreadsheetml/2006/main" count="315" uniqueCount="166">
  <si>
    <t>% TS in FS</t>
  </si>
  <si>
    <t>Gasertrag m3 / t FS</t>
  </si>
  <si>
    <t>t FS</t>
  </si>
  <si>
    <t>t TS</t>
  </si>
  <si>
    <t>Gasertrag m3</t>
  </si>
  <si>
    <t>% FS</t>
  </si>
  <si>
    <t>betriebseigene landw. Biomasse</t>
  </si>
  <si>
    <t>betriebsfremde landw. Biomasse</t>
  </si>
  <si>
    <t>Total Input / Gesamtmenge</t>
  </si>
  <si>
    <t xml:space="preserve">Durchschnittlicher TS Gehalt der Input-Menge: </t>
  </si>
  <si>
    <t>Total landwirtschaftliche Biomasse</t>
  </si>
  <si>
    <t>Pouletmist</t>
  </si>
  <si>
    <t>Pferdemist</t>
  </si>
  <si>
    <t>Grüngut</t>
  </si>
  <si>
    <t>Total kg Nges</t>
  </si>
  <si>
    <t>Total kg P2O5</t>
  </si>
  <si>
    <t>Nges kg/t FS</t>
  </si>
  <si>
    <t>P2O5 kg/t FS</t>
  </si>
  <si>
    <t>Fermenterinhalt in t bei TS-Gehalt von:</t>
  </si>
  <si>
    <t>Wirkungsgrad elektrisch BHKW</t>
  </si>
  <si>
    <t>CH4 / m3 Biogas</t>
  </si>
  <si>
    <t>Auslastung BHKW</t>
  </si>
  <si>
    <t xml:space="preserve">kWh </t>
  </si>
  <si>
    <t>kWh / m3 Biogas</t>
  </si>
  <si>
    <t>Wirkungsgrad Wärme BHKW</t>
  </si>
  <si>
    <t>m3</t>
  </si>
  <si>
    <t>kW elektrisch</t>
  </si>
  <si>
    <t>Gewicht Biogas</t>
  </si>
  <si>
    <t>Methangehalt Biogas</t>
  </si>
  <si>
    <t>t / m3</t>
  </si>
  <si>
    <t>Stoff / Substrat</t>
  </si>
  <si>
    <t>Umwelt und Energie (uwe), 6002 Luzern</t>
  </si>
  <si>
    <t>Betrieb</t>
  </si>
  <si>
    <t>Datum:</t>
  </si>
  <si>
    <t>Sachbearbeiter(in):</t>
  </si>
  <si>
    <t>Substrat nach Herkunft</t>
  </si>
  <si>
    <t>Gas-ertrag m3 / t FS</t>
  </si>
  <si>
    <t>Variante</t>
  </si>
  <si>
    <t>Leistung BHKW elektrisch</t>
  </si>
  <si>
    <t>Leistung BHKW thermisch</t>
  </si>
  <si>
    <t>kW thermisch</t>
  </si>
  <si>
    <t>Energiegehalt reines Methan ca.</t>
  </si>
  <si>
    <t>Nutzbares Fermentervolumen:</t>
  </si>
  <si>
    <t>Tage</t>
  </si>
  <si>
    <t>% Gas-ertrag</t>
  </si>
  <si>
    <t>Behandlungskapazität</t>
  </si>
  <si>
    <t>Standartisierte Behandlungskapazität</t>
  </si>
  <si>
    <t>Substratmischung</t>
  </si>
  <si>
    <t>m3 / Tag</t>
  </si>
  <si>
    <t>Max. Umsatz pro Jahr bezogen auf TS</t>
  </si>
  <si>
    <t>Max. Umsatz pro  Tag ohne TS-Abbau</t>
  </si>
  <si>
    <t>Gehalt Trockensubstanz ( TS) im Fermenter:</t>
  </si>
  <si>
    <t>Ø TS-Gehalt Frischsubstanz gem. Substratmischung:</t>
  </si>
  <si>
    <t>Durchschnittliche Verweildauer:1)</t>
  </si>
  <si>
    <t>Tonnen TS / Jahr</t>
  </si>
  <si>
    <t>Planungshilfe für Biogasanlage (Nassfermentation, mesophil und thermophil )</t>
  </si>
  <si>
    <t>Total Abfälle / Co-Substrate / nicht landw. Biomasse</t>
  </si>
  <si>
    <t>Blockkrafheitwert BHKW - Energiewerte</t>
  </si>
  <si>
    <t>Stunden</t>
  </si>
  <si>
    <t>Wärmeproduktion für 1 m3 Biogas</t>
  </si>
  <si>
    <t>Stromproduktion für 1 m3 Biogas</t>
  </si>
  <si>
    <t>Gewicht produziertes Biogas gem. Substratmischung</t>
  </si>
  <si>
    <t xml:space="preserve">Tonnen </t>
  </si>
  <si>
    <t>Betriebsstunden BHKW pro Jahr 1)</t>
  </si>
  <si>
    <t>1)1 Jahr hat 8760 Stunden = 100% Auslastung</t>
  </si>
  <si>
    <t>Gasertrag gemäss Substratmischung:</t>
  </si>
  <si>
    <t>Mögliche Stromproduktion aus Gasertrag:</t>
  </si>
  <si>
    <t>Mögliche Wärmeproduktion aus Gasertrag:</t>
  </si>
  <si>
    <t>kWh</t>
  </si>
  <si>
    <t>Mögliche Stromproduktion von BHKW bei Vollastbetrieb und vorgesehenen Betriebsstunden pro Jahr</t>
  </si>
  <si>
    <t>Dafür benötigter Gasertrag:</t>
  </si>
  <si>
    <t>Mögliche Wärmeproduktion von BHKW bei Vollastbetrieb und vorgesehenen Betriebsstunden pro Jahr</t>
  </si>
  <si>
    <t>Auswertungen</t>
  </si>
  <si>
    <t>Raumplanerische Kriterien</t>
  </si>
  <si>
    <t>Anteil Abfälle / Co-Substraten an Gesamtmenge</t>
  </si>
  <si>
    <t xml:space="preserve">Energiegehalt aus landw. Substraten </t>
  </si>
  <si>
    <t>%</t>
  </si>
  <si>
    <t>Tonnen</t>
  </si>
  <si>
    <t>Weitere zu beachtende Kritierien</t>
  </si>
  <si>
    <t>m3 Biogas/Jahr</t>
  </si>
  <si>
    <t>Gasertrag pro Tag:</t>
  </si>
  <si>
    <t>m3 Biogas/Tag</t>
  </si>
  <si>
    <t>Benötigter Gasertrag pro Tag</t>
  </si>
  <si>
    <t>Dafür benötigter Gasertrag pro Jahr:</t>
  </si>
  <si>
    <t>m3 Biogas / Jahr</t>
  </si>
  <si>
    <t>m3 Biogas / Tag</t>
  </si>
  <si>
    <t>Nährstoffe - Dünger</t>
  </si>
  <si>
    <t>Anteil Abfälle / Cosubstrate an Gesamtmenge</t>
  </si>
  <si>
    <t>Total Nges im Input</t>
  </si>
  <si>
    <t>Total P2O5 im Input</t>
  </si>
  <si>
    <t>kg Nges</t>
  </si>
  <si>
    <t>kg P2O5</t>
  </si>
  <si>
    <t xml:space="preserve"> =</t>
  </si>
  <si>
    <t>DGVE</t>
  </si>
  <si>
    <t>Gas-Fackel</t>
  </si>
  <si>
    <t>Gasmenge pro Tag</t>
  </si>
  <si>
    <t xml:space="preserve">Standartwerte </t>
  </si>
  <si>
    <t>Betriebsspezifische/Analysierte Werte/ andere Stoffe (selber eintragen)</t>
  </si>
  <si>
    <t>Vollgülle Milchvieh/Aufzucht</t>
  </si>
  <si>
    <t>Gülle kotarm Milchvieh/Aufzucht</t>
  </si>
  <si>
    <t>Stapelmist Milchvieh/Aufzucht</t>
  </si>
  <si>
    <t>Laufstallmist Milchvieh/Aufzucht</t>
  </si>
  <si>
    <t>Vollgülle Rindviehmast</t>
  </si>
  <si>
    <t>Laufstallmist Rindviehmast</t>
  </si>
  <si>
    <t>Käbermist</t>
  </si>
  <si>
    <t>Pferdemist frisch</t>
  </si>
  <si>
    <t>Schaf- und Ziegenmist</t>
  </si>
  <si>
    <t>Schweinegülle Mast</t>
  </si>
  <si>
    <t>Schweinegülle Zucht</t>
  </si>
  <si>
    <t>Schweinemist</t>
  </si>
  <si>
    <t>Hennenkot (Kotband)</t>
  </si>
  <si>
    <t>Hennenmist (Kotgrube, Bodenhaltung)</t>
  </si>
  <si>
    <t>Trutenmist</t>
  </si>
  <si>
    <t>Raumgewicht t / m3 FS</t>
  </si>
  <si>
    <t xml:space="preserve"> OS %TS</t>
  </si>
  <si>
    <t>Getreideabgang</t>
  </si>
  <si>
    <t>Gemüseabgang</t>
  </si>
  <si>
    <t>mesophil</t>
  </si>
  <si>
    <t>thermophil</t>
  </si>
  <si>
    <t>bitte auswählen</t>
  </si>
  <si>
    <t>----- eigene -----</t>
  </si>
  <si>
    <t>----- vordefinierte -----</t>
  </si>
  <si>
    <t>----- frei -----</t>
  </si>
  <si>
    <t>% OS in TS</t>
  </si>
  <si>
    <t>t OS</t>
  </si>
  <si>
    <t>Durchschnittlicher OS Gehalt der Input-Menge</t>
  </si>
  <si>
    <t xml:space="preserve"> </t>
  </si>
  <si>
    <t>Überprüfen, ob genügend Verwertungsfläche bzw. Abnehmer für Dünger vorhanden sind. Verwerungsfläche nach Nährstoff mit höherer DGVE-Zahl organisieren!
Falss nährstoffreduziertes Futter eingesetzt wird, ist dies bei der Substratliste bei den Gehalten zu berücksichtigen.</t>
  </si>
  <si>
    <t>Umweltverträglichkeitspflicht gemäss UVPV (gilt nur für Neue Anlagen bzw. wesentliche Änderungen, die ein Baubewilligungsverfahren erfordern)</t>
  </si>
  <si>
    <t>Vergleich Behandlungskapazität  mit standartisierter Behandlungskapazität bei geändertem TS-Gehalt im Fermenter, Substratmischung und anderer Verweildauer</t>
  </si>
  <si>
    <t>Copyright by Umwelt und Energie (uwe), Luzern
Auskunft: 041/228 64 63, Julius Schärli</t>
  </si>
  <si>
    <t xml:space="preserve">Behandlungskapazität standartisiert </t>
  </si>
  <si>
    <t>m3 / Jahr
t    / Jahr</t>
  </si>
  <si>
    <t>Entwurf - Version 2.0
31.07.2009/uwe-js</t>
  </si>
  <si>
    <t>1) Für Berechnung standartisierte Behandlungskapazität in t FS/Jahr bzw. den maximalen Umsatz in m3/Jahr wird generell eine Verweildauer von 30 Tagen für mesophil bzw.  20 Tagen für thermophil eingesetzt. Die Beurteilung von Gesuchen stützt sich auf die standartisierte Behandlungskapazität, dh. auf die jährliche Maximalmenge Fermenterinhalt mit 10% TS, die im Fermenter vergärt werden kann.</t>
  </si>
  <si>
    <t>Wenn TS-Gehalt von Input grösser als TS-Gehalt im Fermenter ist, muss Flüssigkeit zugeführt werden und nach Abzug des Masseverlustes durch Biogas kann eine grössere Outputmenge anfallen, als Frischsubstanz zugeführt wurde. Wichtig für Mengenbeschränkungen bei Anwendung des Düngers -&gt; sh. auch Wasserbilanz</t>
  </si>
  <si>
    <r>
      <t xml:space="preserve">Beurteilung Auslastung 
</t>
    </r>
    <r>
      <rPr>
        <i/>
        <sz val="10"/>
        <rFont val="Arial"/>
        <family val="2"/>
      </rPr>
      <t>Überprüfung der Mengen, Zusammensetzung der Substratmischung notwendig, wenn Input-Mengen grösser als standartisierte Behandlungskapazität 
oder Auslastung in % über 100% sind.</t>
    </r>
  </si>
  <si>
    <t>t FS / Jahr</t>
  </si>
  <si>
    <t>Benötigter Fermenterinhalt gem. Substratmischung:</t>
  </si>
  <si>
    <t>Behandlungskapazität standartisiert 1): entspricht max. Fermenterumsatz  in m3 / Jahr ohne TS-Abbau; 1m3 entsprich 1to FS mit 10%TS</t>
  </si>
  <si>
    <r>
      <t xml:space="preserve">Wasser-bilanz in t
</t>
    </r>
    <r>
      <rPr>
        <i/>
        <sz val="5"/>
        <rFont val="Arial"/>
        <family val="2"/>
      </rPr>
      <t>+(Überschuss)
-(Bedarf)</t>
    </r>
  </si>
  <si>
    <t>Auslastung max. Fermenterumsatz (standartisierte Behandlungskapazität) durch benötigtes Fermentervolumen</t>
  </si>
  <si>
    <t>Raumbelastung aus Input-Menge: kg OS / d*m3</t>
  </si>
  <si>
    <r>
      <t>Negative</t>
    </r>
    <r>
      <rPr>
        <i/>
        <sz val="10"/>
        <rFont val="Arial"/>
        <family val="2"/>
      </rPr>
      <t xml:space="preserve"> Wasserbilanz entspricht Wasserbedarf, der zugesetzt werden muss, um Input mit mehr als 10%TS-Gehalt auf 10%TS Gehalt im Fermenter zu verdünnnen.
</t>
    </r>
    <r>
      <rPr>
        <b/>
        <i/>
        <sz val="10"/>
        <rFont val="Arial"/>
        <family val="2"/>
      </rPr>
      <t>Positive</t>
    </r>
    <r>
      <rPr>
        <i/>
        <sz val="10"/>
        <rFont val="Arial"/>
        <family val="2"/>
      </rPr>
      <t xml:space="preserve"> Wasserbilanz entspricht Wasserüberschuss in der Substratmischung, wenn TS-Gehalt der gesamten Inputmenge weniger als 10% TS beträgt.
Wasserbilanz wird automatisch im Gesamttotal des Fermenterinhaltes eingerechnet.</t>
    </r>
  </si>
  <si>
    <t>Bruttoenergie aus Gasertrag gemäss Substratmischung</t>
  </si>
  <si>
    <t>Strom</t>
  </si>
  <si>
    <t>Wärme</t>
  </si>
  <si>
    <t>Energie-Effizienz - gestützt auf Substratmischung</t>
  </si>
  <si>
    <t>Stromverkauf</t>
  </si>
  <si>
    <t>Total  Stromverwertung</t>
  </si>
  <si>
    <t>Wärmebedarf Fermenter</t>
  </si>
  <si>
    <t>Eigener Strombezug</t>
  </si>
  <si>
    <t>Total  Stromverwertung in % von Bruttoenergie Strom</t>
  </si>
  <si>
    <t>Total  Wärmeverwertung</t>
  </si>
  <si>
    <t>Eigene Wärmenutzung</t>
  </si>
  <si>
    <t>Wärmeverkauf</t>
  </si>
  <si>
    <t>Gesamt-Energie</t>
  </si>
  <si>
    <t>Bruttoenergie Strom und Wärme aus Gasertrag gemäss Substratmischung</t>
  </si>
  <si>
    <t>Gesamt-Verwertung Energie Strom und Wärme</t>
  </si>
  <si>
    <t>Gesamt-Verwertung  in % von Bruttoenergie Strom und Wärme</t>
  </si>
  <si>
    <t>Gesamt-Verwertung in % von Bruttoenergie Strom und Wärme</t>
  </si>
  <si>
    <t>Energie-Effizienz - gemäss tatsächlicher Produktion</t>
  </si>
  <si>
    <t>Jahr(e):</t>
  </si>
  <si>
    <t xml:space="preserve">Voraussichtliche Menge Dünger Output
 (= benötigter Fermenterinhalt - Masseverlust Biogas) </t>
  </si>
  <si>
    <t>Mindestanteil der landw. Substrate müssen aus Quellen stammen, die innerhalb einer Fahrdistanz von 15 km liegen. Der Rest – nichtlandwirtschaftliche Co-Substrate/Abfälle – müssen aus Quellen innerhalb 50 km (Ausnahme muss im Einzellfall abgeklärt werden)</t>
  </si>
  <si>
    <t xml:space="preserve">Mögliche Verarbeitungsmenge in Tonnen Frischsubstanz gemäss TS-Gehalt deklarierter Substratmischung, deklariertem nutzbaren Fermentervolumen und Fermenterinhalt mit 10% TS </t>
  </si>
</sst>
</file>

<file path=xl/styles.xml><?xml version="1.0" encoding="utf-8"?>
<styleSheet xmlns="http://schemas.openxmlformats.org/spreadsheetml/2006/main">
  <numFmts count="1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 [$€-2]\ * #,##0.00_ ;_ [$€-2]\ * \-#,##0.00_ ;_ [$€-2]\ * &quot;-&quot;??_ "/>
    <numFmt numFmtId="165" formatCode="0.0"/>
    <numFmt numFmtId="166" formatCode="0.0000"/>
    <numFmt numFmtId="167" formatCode="0.000000"/>
    <numFmt numFmtId="168" formatCode="&quot;Ja&quot;;&quot;Ja&quot;;&quot;Nein&quot;"/>
    <numFmt numFmtId="169" formatCode="&quot;Wahr&quot;;&quot;Wahr&quot;;&quot;Falsch&quot;"/>
    <numFmt numFmtId="170" formatCode="&quot;Ein&quot;;&quot;Ein&quot;;&quot;Aus&quot;"/>
    <numFmt numFmtId="171" formatCode="[$€-2]\ #,##0.00_);[Red]\([$€-2]\ #,##0.00\)"/>
    <numFmt numFmtId="172" formatCode="#,##0.0"/>
    <numFmt numFmtId="173" formatCode="0.0%"/>
  </numFmts>
  <fonts count="19">
    <font>
      <sz val="10"/>
      <name val="Arial"/>
      <family val="0"/>
    </font>
    <font>
      <sz val="8"/>
      <name val="Arial"/>
      <family val="0"/>
    </font>
    <font>
      <i/>
      <sz val="10"/>
      <name val="Arial"/>
      <family val="2"/>
    </font>
    <font>
      <b/>
      <sz val="10"/>
      <name val="Arial"/>
      <family val="2"/>
    </font>
    <font>
      <u val="single"/>
      <sz val="10"/>
      <color indexed="12"/>
      <name val="Arial"/>
      <family val="0"/>
    </font>
    <font>
      <b/>
      <sz val="12"/>
      <name val="Arial"/>
      <family val="2"/>
    </font>
    <font>
      <b/>
      <sz val="12"/>
      <name val="Arial Black"/>
      <family val="2"/>
    </font>
    <font>
      <b/>
      <sz val="14"/>
      <name val="Arial"/>
      <family val="2"/>
    </font>
    <font>
      <sz val="6"/>
      <name val="Arial"/>
      <family val="2"/>
    </font>
    <font>
      <b/>
      <u val="single"/>
      <sz val="12"/>
      <name val="Arial"/>
      <family val="2"/>
    </font>
    <font>
      <b/>
      <sz val="8"/>
      <name val="Arial"/>
      <family val="2"/>
    </font>
    <font>
      <sz val="9"/>
      <name val="Arial"/>
      <family val="0"/>
    </font>
    <font>
      <sz val="10"/>
      <color indexed="52"/>
      <name val="Arial"/>
      <family val="0"/>
    </font>
    <font>
      <b/>
      <sz val="10"/>
      <color indexed="10"/>
      <name val="Arial"/>
      <family val="2"/>
    </font>
    <font>
      <sz val="10"/>
      <color indexed="8"/>
      <name val="Arial"/>
      <family val="2"/>
    </font>
    <font>
      <i/>
      <sz val="8"/>
      <name val="Arial"/>
      <family val="2"/>
    </font>
    <font>
      <i/>
      <sz val="5"/>
      <name val="Arial"/>
      <family val="2"/>
    </font>
    <font>
      <b/>
      <i/>
      <sz val="10"/>
      <name val="Arial"/>
      <family val="2"/>
    </font>
    <font>
      <i/>
      <sz val="12"/>
      <name val="Arial"/>
      <family val="2"/>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61">
    <border>
      <left/>
      <right/>
      <top/>
      <bottom/>
      <diagonal/>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hair"/>
    </border>
    <border>
      <left style="thin"/>
      <right style="medium"/>
      <top style="medium"/>
      <bottom style="thin"/>
    </border>
    <border>
      <left style="thin"/>
      <right style="thin"/>
      <top style="thin"/>
      <bottom style="mediu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thin"/>
      <bottom style="thin"/>
    </border>
    <border>
      <left style="medium"/>
      <right style="thin"/>
      <top style="medium"/>
      <bottom style="thin"/>
    </border>
    <border>
      <left style="thin"/>
      <right>
        <color indexed="63"/>
      </right>
      <top style="medium"/>
      <bottom style="thin"/>
    </border>
    <border>
      <left>
        <color indexed="63"/>
      </left>
      <right style="medium"/>
      <top>
        <color indexed="63"/>
      </top>
      <bottom>
        <color indexed="63"/>
      </bottom>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thin"/>
      <right>
        <color indexed="63"/>
      </right>
      <top>
        <color indexed="63"/>
      </top>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color indexed="63"/>
      </left>
      <right style="thin"/>
      <top style="medium"/>
      <bottom style="thin"/>
    </border>
    <border>
      <left style="thin"/>
      <right style="thin"/>
      <top>
        <color indexed="63"/>
      </top>
      <bottom style="medium"/>
    </border>
    <border>
      <left style="thin"/>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thin"/>
      <top style="medium"/>
      <bottom style="medium"/>
    </border>
    <border>
      <left>
        <color indexed="63"/>
      </left>
      <right style="medium"/>
      <top>
        <color indexed="63"/>
      </top>
      <bottom style="medium"/>
    </border>
    <border>
      <left style="medium"/>
      <right style="thin"/>
      <top>
        <color indexed="63"/>
      </top>
      <bottom style="thin"/>
    </border>
    <border>
      <left style="medium"/>
      <right style="thin"/>
      <top style="medium"/>
      <bottom>
        <color indexed="63"/>
      </bottom>
    </border>
    <border>
      <left style="medium"/>
      <right style="thin"/>
      <top>
        <color indexed="63"/>
      </top>
      <bottom style="medium"/>
    </border>
    <border>
      <left>
        <color indexed="63"/>
      </left>
      <right>
        <color indexed="63"/>
      </right>
      <top style="thin"/>
      <bottom style="hair"/>
    </border>
    <border>
      <left>
        <color indexed="63"/>
      </left>
      <right style="thin"/>
      <top style="medium"/>
      <bottom style="medium"/>
    </border>
    <border>
      <left style="medium"/>
      <right style="thin"/>
      <top style="thin"/>
      <bottom>
        <color indexed="63"/>
      </bottom>
    </border>
    <border>
      <left style="thin"/>
      <right style="thin"/>
      <top style="thin"/>
      <bottom>
        <color indexed="63"/>
      </bottom>
    </border>
    <border>
      <left style="thin"/>
      <right style="medium"/>
      <top>
        <color indexed="63"/>
      </top>
      <bottom style="thin"/>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9">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1" xfId="0" applyFont="1" applyBorder="1" applyAlignment="1">
      <alignment/>
    </xf>
    <xf numFmtId="0" fontId="0" fillId="0" borderId="2" xfId="0" applyFont="1" applyBorder="1" applyAlignment="1">
      <alignment/>
    </xf>
    <xf numFmtId="0" fontId="0" fillId="0" borderId="0" xfId="0" applyFont="1" applyBorder="1" applyAlignment="1">
      <alignment/>
    </xf>
    <xf numFmtId="0" fontId="2" fillId="0" borderId="1" xfId="0" applyFont="1" applyBorder="1" applyAlignment="1">
      <alignment/>
    </xf>
    <xf numFmtId="0" fontId="3" fillId="0" borderId="0" xfId="0" applyFont="1" applyAlignment="1">
      <alignment/>
    </xf>
    <xf numFmtId="0" fontId="3" fillId="0" borderId="1" xfId="0" applyFont="1" applyBorder="1" applyAlignment="1">
      <alignment/>
    </xf>
    <xf numFmtId="0" fontId="0" fillId="0" borderId="0" xfId="0" applyFont="1" applyBorder="1" applyAlignment="1">
      <alignment wrapText="1"/>
    </xf>
    <xf numFmtId="0" fontId="2" fillId="0" borderId="0" xfId="0" applyFont="1" applyBorder="1" applyAlignment="1">
      <alignment/>
    </xf>
    <xf numFmtId="0" fontId="3" fillId="0" borderId="0" xfId="0" applyFont="1" applyBorder="1" applyAlignment="1">
      <alignment/>
    </xf>
    <xf numFmtId="0" fontId="0" fillId="0" borderId="0" xfId="0" applyFont="1" applyFill="1" applyBorder="1" applyAlignment="1">
      <alignment/>
    </xf>
    <xf numFmtId="0" fontId="0" fillId="0" borderId="1" xfId="0" applyFont="1" applyFill="1" applyBorder="1" applyAlignment="1">
      <alignment/>
    </xf>
    <xf numFmtId="0" fontId="0" fillId="0" borderId="0" xfId="0" applyBorder="1" applyAlignment="1">
      <alignment/>
    </xf>
    <xf numFmtId="9" fontId="0" fillId="0" borderId="1" xfId="0" applyNumberFormat="1" applyFont="1" applyBorder="1" applyAlignment="1">
      <alignment/>
    </xf>
    <xf numFmtId="9" fontId="0" fillId="2" borderId="1" xfId="0" applyNumberFormat="1" applyFont="1" applyFill="1" applyBorder="1" applyAlignment="1">
      <alignment/>
    </xf>
    <xf numFmtId="0" fontId="0" fillId="0" borderId="3" xfId="0" applyFont="1" applyFill="1" applyBorder="1" applyAlignment="1">
      <alignment/>
    </xf>
    <xf numFmtId="0" fontId="0" fillId="0" borderId="4" xfId="0" applyFont="1" applyBorder="1" applyAlignment="1">
      <alignment/>
    </xf>
    <xf numFmtId="0" fontId="0" fillId="0" borderId="5" xfId="0" applyFont="1" applyFill="1" applyBorder="1" applyAlignment="1">
      <alignment/>
    </xf>
    <xf numFmtId="0" fontId="0" fillId="0" borderId="6" xfId="0" applyFont="1" applyBorder="1" applyAlignment="1">
      <alignment/>
    </xf>
    <xf numFmtId="167" fontId="0" fillId="0" borderId="1" xfId="0" applyNumberFormat="1" applyFont="1" applyBorder="1" applyAlignment="1">
      <alignment/>
    </xf>
    <xf numFmtId="2" fontId="0" fillId="0" borderId="0" xfId="0" applyNumberFormat="1" applyAlignment="1">
      <alignment vertical="center"/>
    </xf>
    <xf numFmtId="2" fontId="1" fillId="0" borderId="7" xfId="0" applyNumberFormat="1" applyFont="1" applyBorder="1" applyAlignment="1" applyProtection="1">
      <alignment wrapText="1"/>
      <protection/>
    </xf>
    <xf numFmtId="0" fontId="6" fillId="0" borderId="7" xfId="0" applyFont="1" applyBorder="1" applyAlignment="1" applyProtection="1">
      <alignment/>
      <protection/>
    </xf>
    <xf numFmtId="2" fontId="0" fillId="0" borderId="7" xfId="0" applyNumberFormat="1" applyBorder="1" applyAlignment="1" applyProtection="1">
      <alignment vertical="center"/>
      <protection/>
    </xf>
    <xf numFmtId="2" fontId="0" fillId="0" borderId="7" xfId="0" applyNumberFormat="1" applyBorder="1" applyAlignment="1" applyProtection="1">
      <alignment horizontal="center" vertical="center"/>
      <protection/>
    </xf>
    <xf numFmtId="0" fontId="0" fillId="0" borderId="8" xfId="0" applyBorder="1" applyAlignment="1" applyProtection="1">
      <alignment/>
      <protection/>
    </xf>
    <xf numFmtId="2" fontId="7" fillId="0" borderId="8" xfId="0" applyNumberFormat="1" applyFont="1" applyBorder="1" applyAlignment="1" applyProtection="1">
      <alignment vertical="center"/>
      <protection/>
    </xf>
    <xf numFmtId="2" fontId="0" fillId="0" borderId="8" xfId="0" applyNumberFormat="1" applyBorder="1" applyAlignment="1" applyProtection="1">
      <alignment horizontal="center" vertical="center"/>
      <protection/>
    </xf>
    <xf numFmtId="2" fontId="0" fillId="0" borderId="8" xfId="0" applyNumberFormat="1" applyBorder="1" applyAlignment="1" applyProtection="1">
      <alignment vertical="center"/>
      <protection/>
    </xf>
    <xf numFmtId="2"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horizontal="center" vertical="center"/>
      <protection locked="0"/>
    </xf>
    <xf numFmtId="2" fontId="0" fillId="0" borderId="8" xfId="0" applyNumberFormat="1" applyBorder="1" applyAlignment="1">
      <alignment vertical="center"/>
    </xf>
    <xf numFmtId="2" fontId="0" fillId="0" borderId="0" xfId="0" applyNumberFormat="1" applyFont="1" applyAlignment="1">
      <alignment vertical="center"/>
    </xf>
    <xf numFmtId="2" fontId="0" fillId="2" borderId="9" xfId="0" applyNumberFormat="1" applyFont="1" applyFill="1" applyBorder="1" applyAlignment="1" applyProtection="1">
      <alignment vertical="center"/>
      <protection locked="0"/>
    </xf>
    <xf numFmtId="0" fontId="0" fillId="2" borderId="9" xfId="0" applyFont="1" applyFill="1" applyBorder="1" applyAlignment="1" applyProtection="1">
      <alignment/>
      <protection/>
    </xf>
    <xf numFmtId="2" fontId="0" fillId="2" borderId="9" xfId="0" applyNumberFormat="1" applyFont="1" applyFill="1" applyBorder="1" applyAlignment="1" applyProtection="1">
      <alignment horizontal="center" vertical="center"/>
      <protection/>
    </xf>
    <xf numFmtId="2" fontId="0" fillId="2" borderId="9" xfId="0" applyNumberFormat="1" applyFont="1" applyFill="1" applyBorder="1" applyAlignment="1">
      <alignment vertical="center"/>
    </xf>
    <xf numFmtId="2" fontId="0" fillId="0" borderId="0" xfId="0" applyNumberFormat="1" applyFont="1" applyAlignment="1" applyProtection="1">
      <alignment horizontal="left" vertical="center"/>
      <protection/>
    </xf>
    <xf numFmtId="2" fontId="0" fillId="2" borderId="9" xfId="0" applyNumberFormat="1" applyFont="1" applyFill="1" applyBorder="1" applyAlignment="1" applyProtection="1">
      <alignment vertical="center"/>
      <protection/>
    </xf>
    <xf numFmtId="0" fontId="0" fillId="2" borderId="9" xfId="0" applyFont="1" applyFill="1" applyBorder="1" applyAlignment="1" applyProtection="1">
      <alignment vertical="center"/>
      <protection/>
    </xf>
    <xf numFmtId="2" fontId="0" fillId="0" borderId="0" xfId="0" applyNumberFormat="1" applyFont="1" applyFill="1" applyAlignment="1">
      <alignment vertical="center"/>
    </xf>
    <xf numFmtId="2" fontId="0" fillId="0" borderId="0" xfId="0" applyNumberFormat="1" applyFont="1" applyFill="1" applyBorder="1" applyAlignment="1" applyProtection="1">
      <alignment vertical="center"/>
      <protection/>
    </xf>
    <xf numFmtId="2" fontId="0" fillId="0" borderId="0" xfId="0" applyNumberFormat="1" applyFont="1" applyFill="1" applyBorder="1" applyAlignment="1">
      <alignment vertical="center"/>
    </xf>
    <xf numFmtId="2" fontId="0" fillId="0" borderId="0" xfId="0" applyNumberFormat="1" applyFont="1" applyFill="1" applyBorder="1" applyAlignment="1" applyProtection="1">
      <alignment horizontal="center" vertical="center"/>
      <protection/>
    </xf>
    <xf numFmtId="2" fontId="0" fillId="0" borderId="0" xfId="0" applyNumberFormat="1" applyFont="1" applyFill="1" applyBorder="1" applyAlignment="1" applyProtection="1">
      <alignment vertical="center"/>
      <protection locked="0"/>
    </xf>
    <xf numFmtId="2" fontId="9" fillId="0" borderId="8" xfId="0" applyNumberFormat="1"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2" xfId="0" applyFont="1" applyFill="1" applyBorder="1" applyAlignment="1">
      <alignment/>
    </xf>
    <xf numFmtId="0" fontId="0" fillId="0" borderId="10" xfId="0" applyFont="1" applyFill="1" applyBorder="1" applyAlignment="1">
      <alignment/>
    </xf>
    <xf numFmtId="165" fontId="2" fillId="0" borderId="11" xfId="0" applyNumberFormat="1" applyFont="1" applyFill="1" applyBorder="1" applyAlignment="1">
      <alignment/>
    </xf>
    <xf numFmtId="2" fontId="3" fillId="0" borderId="0" xfId="0" applyNumberFormat="1" applyFont="1" applyFill="1" applyAlignment="1" applyProtection="1">
      <alignment horizontal="center" vertical="center"/>
      <protection/>
    </xf>
    <xf numFmtId="0" fontId="1" fillId="0" borderId="0" xfId="0" applyFont="1" applyFill="1" applyBorder="1" applyAlignment="1">
      <alignment/>
    </xf>
    <xf numFmtId="0" fontId="0" fillId="0" borderId="1" xfId="0" applyFont="1" applyBorder="1" applyAlignment="1">
      <alignment vertical="center"/>
    </xf>
    <xf numFmtId="0" fontId="0" fillId="0" borderId="4" xfId="0" applyFont="1" applyFill="1" applyBorder="1" applyAlignment="1">
      <alignment/>
    </xf>
    <xf numFmtId="165" fontId="2" fillId="0" borderId="6" xfId="0" applyNumberFormat="1" applyFont="1" applyFill="1" applyBorder="1" applyAlignment="1">
      <alignment/>
    </xf>
    <xf numFmtId="2" fontId="5" fillId="0" borderId="12" xfId="0" applyNumberFormat="1" applyFont="1" applyFill="1" applyBorder="1" applyAlignment="1" applyProtection="1">
      <alignment horizontal="center" vertical="center"/>
      <protection/>
    </xf>
    <xf numFmtId="0" fontId="0" fillId="0" borderId="13" xfId="0" applyFont="1" applyBorder="1" applyAlignment="1">
      <alignment/>
    </xf>
    <xf numFmtId="9" fontId="0" fillId="0" borderId="1" xfId="0" applyNumberFormat="1" applyFont="1" applyFill="1" applyBorder="1" applyAlignment="1">
      <alignment/>
    </xf>
    <xf numFmtId="2" fontId="5" fillId="0" borderId="0" xfId="0" applyNumberFormat="1" applyFont="1" applyFill="1" applyBorder="1" applyAlignment="1" applyProtection="1">
      <alignment vertical="center"/>
      <protection/>
    </xf>
    <xf numFmtId="0" fontId="0" fillId="0" borderId="3" xfId="0" applyFont="1" applyBorder="1" applyAlignment="1">
      <alignment/>
    </xf>
    <xf numFmtId="9" fontId="0" fillId="0" borderId="4" xfId="0" applyNumberFormat="1" applyFont="1" applyFill="1" applyBorder="1" applyAlignment="1">
      <alignment/>
    </xf>
    <xf numFmtId="0" fontId="1" fillId="0" borderId="0" xfId="0" applyFont="1" applyFill="1" applyBorder="1" applyAlignment="1">
      <alignment wrapText="1"/>
    </xf>
    <xf numFmtId="0" fontId="0" fillId="0" borderId="1" xfId="0" applyFont="1" applyBorder="1" applyAlignment="1">
      <alignment/>
    </xf>
    <xf numFmtId="0" fontId="0" fillId="0" borderId="14" xfId="0" applyFont="1" applyBorder="1" applyAlignment="1">
      <alignment/>
    </xf>
    <xf numFmtId="9" fontId="0" fillId="0" borderId="1" xfId="0" applyNumberFormat="1" applyFont="1" applyFill="1" applyBorder="1" applyAlignment="1">
      <alignment/>
    </xf>
    <xf numFmtId="9" fontId="0" fillId="0" borderId="0" xfId="0" applyNumberFormat="1" applyFont="1" applyFill="1" applyBorder="1" applyAlignment="1">
      <alignment/>
    </xf>
    <xf numFmtId="0" fontId="0" fillId="0" borderId="15" xfId="0" applyFont="1" applyFill="1" applyBorder="1" applyAlignment="1">
      <alignment/>
    </xf>
    <xf numFmtId="0" fontId="0" fillId="0" borderId="2" xfId="0" applyFont="1" applyBorder="1" applyAlignment="1">
      <alignment/>
    </xf>
    <xf numFmtId="0" fontId="0" fillId="0" borderId="16" xfId="0" applyFont="1" applyBorder="1" applyAlignment="1">
      <alignment/>
    </xf>
    <xf numFmtId="1" fontId="3" fillId="0" borderId="11" xfId="0" applyNumberFormat="1" applyFont="1" applyBorder="1" applyAlignment="1">
      <alignment horizontal="center"/>
    </xf>
    <xf numFmtId="0" fontId="0" fillId="0" borderId="10" xfId="0" applyFont="1" applyBorder="1" applyAlignment="1">
      <alignment/>
    </xf>
    <xf numFmtId="0" fontId="0" fillId="0" borderId="17" xfId="0" applyFont="1" applyBorder="1" applyAlignment="1">
      <alignment/>
    </xf>
    <xf numFmtId="0" fontId="0" fillId="0" borderId="13" xfId="0" applyFont="1" applyFill="1" applyBorder="1" applyAlignment="1">
      <alignment/>
    </xf>
    <xf numFmtId="0" fontId="0" fillId="0" borderId="14"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165" fontId="0" fillId="0" borderId="1" xfId="0" applyNumberFormat="1" applyFont="1" applyBorder="1" applyAlignment="1">
      <alignment vertical="center"/>
    </xf>
    <xf numFmtId="3" fontId="0" fillId="0" borderId="11" xfId="0" applyNumberFormat="1" applyFont="1" applyBorder="1" applyAlignment="1">
      <alignment vertical="center"/>
    </xf>
    <xf numFmtId="3" fontId="0" fillId="0" borderId="1" xfId="0" applyNumberFormat="1" applyFont="1" applyBorder="1" applyAlignment="1">
      <alignment vertical="center"/>
    </xf>
    <xf numFmtId="0" fontId="14" fillId="0" borderId="0" xfId="0" applyFont="1" applyAlignment="1">
      <alignment/>
    </xf>
    <xf numFmtId="0" fontId="0" fillId="0" borderId="15" xfId="0" applyFont="1" applyFill="1" applyBorder="1" applyAlignment="1">
      <alignment vertical="center"/>
    </xf>
    <xf numFmtId="0" fontId="0" fillId="0" borderId="2" xfId="0" applyFont="1" applyBorder="1" applyAlignment="1">
      <alignment vertical="center"/>
    </xf>
    <xf numFmtId="0" fontId="0" fillId="0" borderId="5" xfId="0" applyFont="1" applyFill="1" applyBorder="1" applyAlignment="1">
      <alignment vertical="center"/>
    </xf>
    <xf numFmtId="0" fontId="0" fillId="0" borderId="11" xfId="0" applyFont="1" applyBorder="1" applyAlignment="1">
      <alignment vertical="center"/>
    </xf>
    <xf numFmtId="172" fontId="0" fillId="0" borderId="1" xfId="0" applyNumberFormat="1" applyFont="1" applyBorder="1" applyAlignment="1">
      <alignment vertical="center"/>
    </xf>
    <xf numFmtId="3" fontId="0" fillId="0" borderId="21" xfId="0" applyNumberFormat="1" applyFont="1" applyBorder="1" applyAlignment="1">
      <alignment vertical="center"/>
    </xf>
    <xf numFmtId="0" fontId="0" fillId="0" borderId="22" xfId="0" applyFont="1" applyBorder="1" applyAlignment="1">
      <alignment horizontal="center" vertical="center"/>
    </xf>
    <xf numFmtId="3" fontId="0" fillId="0" borderId="18" xfId="0" applyNumberFormat="1" applyFont="1" applyBorder="1" applyAlignment="1">
      <alignment vertical="center"/>
    </xf>
    <xf numFmtId="2" fontId="0" fillId="0" borderId="0" xfId="0" applyNumberFormat="1" applyFont="1" applyBorder="1" applyAlignment="1">
      <alignment/>
    </xf>
    <xf numFmtId="2" fontId="0" fillId="0" borderId="0" xfId="0" applyNumberFormat="1" applyFont="1" applyAlignment="1">
      <alignment/>
    </xf>
    <xf numFmtId="0" fontId="0" fillId="0" borderId="3" xfId="0" applyFont="1" applyFill="1" applyBorder="1" applyAlignment="1">
      <alignment vertical="center"/>
    </xf>
    <xf numFmtId="165" fontId="5" fillId="0" borderId="23" xfId="0" applyNumberFormat="1" applyFont="1" applyFill="1" applyBorder="1" applyAlignment="1">
      <alignment/>
    </xf>
    <xf numFmtId="165" fontId="5" fillId="0" borderId="24" xfId="0" applyNumberFormat="1" applyFont="1" applyFill="1" applyBorder="1" applyAlignment="1">
      <alignment/>
    </xf>
    <xf numFmtId="0" fontId="5" fillId="0" borderId="23" xfId="0" applyFont="1" applyFill="1" applyBorder="1" applyAlignment="1">
      <alignment vertical="center"/>
    </xf>
    <xf numFmtId="0" fontId="5" fillId="0" borderId="24" xfId="0" applyFont="1" applyFill="1" applyBorder="1" applyAlignment="1">
      <alignment vertical="center"/>
    </xf>
    <xf numFmtId="165" fontId="5" fillId="0" borderId="11" xfId="0" applyNumberFormat="1" applyFont="1" applyFill="1" applyBorder="1" applyAlignment="1">
      <alignment/>
    </xf>
    <xf numFmtId="165" fontId="5" fillId="0" borderId="6" xfId="0" applyNumberFormat="1" applyFont="1" applyFill="1" applyBorder="1" applyAlignment="1">
      <alignment/>
    </xf>
    <xf numFmtId="3" fontId="0" fillId="2" borderId="2" xfId="0" applyNumberFormat="1" applyFont="1" applyFill="1" applyBorder="1" applyAlignment="1">
      <alignment/>
    </xf>
    <xf numFmtId="3" fontId="0" fillId="0" borderId="2" xfId="0" applyNumberFormat="1" applyFont="1" applyFill="1" applyBorder="1" applyAlignment="1">
      <alignment/>
    </xf>
    <xf numFmtId="3" fontId="0" fillId="2" borderId="1" xfId="0" applyNumberFormat="1" applyFont="1" applyFill="1" applyBorder="1" applyAlignment="1">
      <alignment/>
    </xf>
    <xf numFmtId="3" fontId="0" fillId="0" borderId="1" xfId="0" applyNumberFormat="1" applyFont="1" applyFill="1" applyBorder="1" applyAlignment="1">
      <alignment/>
    </xf>
    <xf numFmtId="3" fontId="2" fillId="0" borderId="11" xfId="0" applyNumberFormat="1" applyFont="1" applyFill="1" applyBorder="1" applyAlignment="1">
      <alignment/>
    </xf>
    <xf numFmtId="3" fontId="0" fillId="0" borderId="11" xfId="0" applyNumberFormat="1" applyFont="1" applyFill="1" applyBorder="1" applyAlignment="1">
      <alignment/>
    </xf>
    <xf numFmtId="3" fontId="5" fillId="0" borderId="23" xfId="0" applyNumberFormat="1" applyFont="1" applyFill="1" applyBorder="1" applyAlignment="1">
      <alignment/>
    </xf>
    <xf numFmtId="3" fontId="5" fillId="0" borderId="11" xfId="0" applyNumberFormat="1" applyFont="1" applyFill="1" applyBorder="1" applyAlignment="1">
      <alignment/>
    </xf>
    <xf numFmtId="3" fontId="5" fillId="0" borderId="23" xfId="0" applyNumberFormat="1" applyFont="1" applyFill="1" applyBorder="1" applyAlignment="1">
      <alignment vertical="center"/>
    </xf>
    <xf numFmtId="2" fontId="0" fillId="0" borderId="2" xfId="0" applyNumberFormat="1" applyFont="1" applyFill="1" applyBorder="1" applyAlignment="1">
      <alignment/>
    </xf>
    <xf numFmtId="2" fontId="0" fillId="0" borderId="1" xfId="0" applyNumberFormat="1"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quotePrefix="1">
      <alignment horizontal="left"/>
    </xf>
    <xf numFmtId="2" fontId="0" fillId="0" borderId="0" xfId="0" applyNumberFormat="1" applyFont="1" applyFill="1" applyBorder="1" applyAlignment="1">
      <alignment horizontal="center"/>
    </xf>
    <xf numFmtId="1" fontId="0" fillId="0" borderId="1" xfId="0" applyNumberFormat="1" applyFont="1" applyFill="1" applyBorder="1" applyAlignment="1">
      <alignment horizontal="left"/>
    </xf>
    <xf numFmtId="0" fontId="0" fillId="0" borderId="0" xfId="0" applyFont="1" applyBorder="1" applyAlignment="1">
      <alignment horizontal="center" vertical="center"/>
    </xf>
    <xf numFmtId="0" fontId="0" fillId="0" borderId="25" xfId="0" applyFont="1" applyBorder="1" applyAlignment="1">
      <alignment horizontal="center" vertical="top" wrapText="1"/>
    </xf>
    <xf numFmtId="0" fontId="0" fillId="0" borderId="25" xfId="0" applyFont="1" applyFill="1" applyBorder="1" applyAlignment="1">
      <alignment horizontal="center" vertical="top" wrapText="1"/>
    </xf>
    <xf numFmtId="0" fontId="1" fillId="0" borderId="26" xfId="0" applyFont="1" applyFill="1" applyBorder="1" applyAlignment="1">
      <alignment vertical="top" wrapText="1"/>
    </xf>
    <xf numFmtId="0" fontId="0" fillId="0" borderId="27" xfId="0" applyFont="1" applyBorder="1" applyAlignment="1">
      <alignment horizontal="center" vertical="top" wrapText="1"/>
    </xf>
    <xf numFmtId="0" fontId="0" fillId="0" borderId="27" xfId="0" applyFont="1" applyFill="1" applyBorder="1" applyAlignment="1">
      <alignment horizontal="center" vertical="top" wrapText="1"/>
    </xf>
    <xf numFmtId="3" fontId="0" fillId="0" borderId="25" xfId="0" applyNumberFormat="1" applyFont="1" applyFill="1" applyBorder="1" applyAlignment="1">
      <alignment/>
    </xf>
    <xf numFmtId="2" fontId="5" fillId="0" borderId="0" xfId="0" applyNumberFormat="1" applyFont="1" applyFill="1" applyBorder="1" applyAlignment="1" applyProtection="1">
      <alignment horizontal="center" vertical="center"/>
      <protection/>
    </xf>
    <xf numFmtId="0" fontId="0" fillId="0" borderId="1" xfId="0" applyFont="1" applyBorder="1" applyAlignment="1">
      <alignment vertical="center"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2" fontId="0" fillId="0" borderId="1" xfId="0" applyNumberFormat="1" applyFont="1" applyBorder="1" applyAlignment="1">
      <alignment vertical="top" wrapText="1"/>
    </xf>
    <xf numFmtId="0" fontId="0" fillId="0" borderId="1" xfId="0" applyFont="1" applyFill="1" applyBorder="1" applyAlignment="1">
      <alignment horizontal="center" vertical="top" wrapText="1"/>
    </xf>
    <xf numFmtId="2" fontId="0" fillId="0" borderId="1" xfId="0" applyNumberFormat="1" applyFont="1" applyBorder="1" applyAlignment="1">
      <alignment/>
    </xf>
    <xf numFmtId="2" fontId="0" fillId="0" borderId="1" xfId="0" applyNumberFormat="1" applyFont="1" applyBorder="1" applyAlignment="1">
      <alignment/>
    </xf>
    <xf numFmtId="2" fontId="0" fillId="0" borderId="1" xfId="0" applyNumberFormat="1" applyFont="1" applyFill="1" applyBorder="1" applyAlignment="1">
      <alignment/>
    </xf>
    <xf numFmtId="0" fontId="0" fillId="0" borderId="1" xfId="0" applyFont="1" applyFill="1" applyBorder="1" applyAlignment="1">
      <alignment/>
    </xf>
    <xf numFmtId="0" fontId="0" fillId="2" borderId="1" xfId="0" applyFont="1" applyFill="1" applyBorder="1" applyAlignment="1" quotePrefix="1">
      <alignment/>
    </xf>
    <xf numFmtId="0" fontId="0" fillId="2" borderId="1" xfId="0" applyFont="1" applyFill="1" applyBorder="1" applyAlignment="1">
      <alignment/>
    </xf>
    <xf numFmtId="2" fontId="0" fillId="2" borderId="1" xfId="0" applyNumberFormat="1" applyFont="1" applyFill="1" applyBorder="1" applyAlignment="1">
      <alignment/>
    </xf>
    <xf numFmtId="9" fontId="0" fillId="0" borderId="28" xfId="0" applyNumberFormat="1" applyFont="1" applyFill="1" applyBorder="1" applyAlignment="1">
      <alignment/>
    </xf>
    <xf numFmtId="0" fontId="0" fillId="2" borderId="0" xfId="0" applyFont="1" applyFill="1" applyBorder="1" applyAlignment="1" applyProtection="1">
      <alignment/>
      <protection/>
    </xf>
    <xf numFmtId="0" fontId="0" fillId="0" borderId="29" xfId="0" applyFont="1" applyBorder="1" applyAlignment="1">
      <alignment vertical="center"/>
    </xf>
    <xf numFmtId="0" fontId="0" fillId="0" borderId="22" xfId="0" applyFont="1" applyBorder="1" applyAlignment="1">
      <alignment vertical="center"/>
    </xf>
    <xf numFmtId="9" fontId="0" fillId="0" borderId="11" xfId="0" applyNumberFormat="1" applyFont="1" applyBorder="1" applyAlignment="1">
      <alignment horizontal="center"/>
    </xf>
    <xf numFmtId="9" fontId="3" fillId="0" borderId="18" xfId="0" applyNumberFormat="1" applyFont="1" applyFill="1" applyBorder="1" applyAlignment="1" applyProtection="1">
      <alignment horizontal="center" vertical="top" wrapText="1"/>
      <protection/>
    </xf>
    <xf numFmtId="0" fontId="15" fillId="3" borderId="26" xfId="0" applyFont="1" applyFill="1" applyBorder="1" applyAlignment="1">
      <alignment vertical="top" wrapText="1"/>
    </xf>
    <xf numFmtId="9" fontId="17" fillId="3" borderId="18" xfId="0" applyNumberFormat="1" applyFont="1" applyFill="1" applyBorder="1" applyAlignment="1">
      <alignment horizontal="center" vertical="top" wrapText="1"/>
    </xf>
    <xf numFmtId="3" fontId="2" fillId="3" borderId="2" xfId="0" applyNumberFormat="1" applyFont="1" applyFill="1" applyBorder="1" applyAlignment="1">
      <alignment/>
    </xf>
    <xf numFmtId="3" fontId="2" fillId="3" borderId="1" xfId="0" applyNumberFormat="1" applyFont="1" applyFill="1" applyBorder="1" applyAlignment="1">
      <alignment/>
    </xf>
    <xf numFmtId="3" fontId="2" fillId="3" borderId="11" xfId="0" applyNumberFormat="1" applyFont="1" applyFill="1" applyBorder="1" applyAlignment="1">
      <alignment/>
    </xf>
    <xf numFmtId="3" fontId="2" fillId="3" borderId="23" xfId="0" applyNumberFormat="1" applyFont="1" applyFill="1" applyBorder="1" applyAlignment="1">
      <alignment/>
    </xf>
    <xf numFmtId="0" fontId="2" fillId="0" borderId="0" xfId="0" applyFont="1" applyFill="1" applyBorder="1" applyAlignment="1">
      <alignment vertical="top" wrapText="1"/>
    </xf>
    <xf numFmtId="173" fontId="3" fillId="0" borderId="10" xfId="0" applyNumberFormat="1" applyFont="1" applyFill="1" applyBorder="1" applyAlignment="1">
      <alignment horizontal="center" vertical="center"/>
    </xf>
    <xf numFmtId="9" fontId="3" fillId="0" borderId="4" xfId="0" applyNumberFormat="1" applyFont="1" applyFill="1" applyBorder="1" applyAlignment="1">
      <alignment horizontal="center" vertical="center"/>
    </xf>
    <xf numFmtId="2" fontId="3" fillId="0" borderId="6" xfId="0" applyNumberFormat="1" applyFont="1" applyBorder="1" applyAlignment="1">
      <alignment horizontal="center" vertical="center"/>
    </xf>
    <xf numFmtId="0" fontId="5" fillId="0" borderId="30" xfId="0" applyFont="1" applyBorder="1" applyAlignment="1">
      <alignment horizontal="left" vertical="center"/>
    </xf>
    <xf numFmtId="0" fontId="5" fillId="0" borderId="12" xfId="0" applyFont="1" applyBorder="1" applyAlignment="1">
      <alignment horizontal="left" vertical="center"/>
    </xf>
    <xf numFmtId="0" fontId="5" fillId="0" borderId="31" xfId="0" applyFont="1" applyBorder="1" applyAlignment="1">
      <alignment horizontal="left" vertical="center"/>
    </xf>
    <xf numFmtId="3" fontId="5" fillId="0" borderId="32" xfId="0" applyNumberFormat="1" applyFont="1" applyFill="1" applyBorder="1" applyAlignment="1">
      <alignment vertical="center"/>
    </xf>
    <xf numFmtId="3" fontId="5" fillId="0" borderId="12" xfId="0" applyNumberFormat="1" applyFont="1" applyFill="1" applyBorder="1" applyAlignment="1">
      <alignment vertical="center"/>
    </xf>
    <xf numFmtId="0" fontId="5" fillId="0" borderId="12" xfId="0" applyFont="1" applyFill="1" applyBorder="1" applyAlignment="1">
      <alignment vertical="center"/>
    </xf>
    <xf numFmtId="3" fontId="2" fillId="0" borderId="12" xfId="0" applyNumberFormat="1" applyFont="1" applyFill="1" applyBorder="1" applyAlignment="1">
      <alignment vertical="center"/>
    </xf>
    <xf numFmtId="3" fontId="18" fillId="3" borderId="23" xfId="0" applyNumberFormat="1" applyFont="1" applyFill="1" applyBorder="1" applyAlignment="1">
      <alignment vertical="center"/>
    </xf>
    <xf numFmtId="2" fontId="10" fillId="0" borderId="33" xfId="0" applyNumberFormat="1" applyFont="1" applyFill="1" applyBorder="1" applyAlignment="1" applyProtection="1">
      <alignment horizontal="center" vertical="center" wrapText="1"/>
      <protection/>
    </xf>
    <xf numFmtId="0" fontId="0" fillId="0" borderId="7" xfId="0" applyFont="1" applyBorder="1" applyAlignment="1">
      <alignment/>
    </xf>
    <xf numFmtId="1" fontId="0" fillId="0" borderId="34" xfId="0" applyNumberFormat="1" applyFont="1" applyFill="1" applyBorder="1" applyAlignment="1">
      <alignment horizontal="left"/>
    </xf>
    <xf numFmtId="9" fontId="0" fillId="0" borderId="33" xfId="0" applyNumberFormat="1" applyFont="1" applyFill="1" applyBorder="1" applyAlignment="1">
      <alignment horizontal="center"/>
    </xf>
    <xf numFmtId="1" fontId="0" fillId="0" borderId="33" xfId="0" applyNumberFormat="1" applyFont="1" applyFill="1" applyBorder="1" applyAlignment="1">
      <alignment horizontal="left"/>
    </xf>
    <xf numFmtId="0" fontId="0" fillId="0" borderId="33" xfId="0" applyFont="1" applyFill="1" applyBorder="1" applyAlignment="1">
      <alignment horizontal="left"/>
    </xf>
    <xf numFmtId="9" fontId="0" fillId="0" borderId="33" xfId="0" applyNumberFormat="1" applyFont="1" applyFill="1" applyBorder="1" applyAlignment="1">
      <alignment/>
    </xf>
    <xf numFmtId="9" fontId="0" fillId="0" borderId="35" xfId="0" applyNumberFormat="1" applyFont="1" applyFill="1" applyBorder="1" applyAlignment="1">
      <alignment/>
    </xf>
    <xf numFmtId="2" fontId="0" fillId="0" borderId="0" xfId="0" applyNumberFormat="1" applyFont="1" applyFill="1" applyBorder="1" applyAlignment="1" applyProtection="1">
      <alignment horizontal="left" vertical="center"/>
      <protection/>
    </xf>
    <xf numFmtId="9" fontId="0" fillId="0" borderId="0" xfId="0" applyNumberFormat="1" applyFont="1" applyFill="1" applyBorder="1" applyAlignment="1" applyProtection="1">
      <alignment horizontal="center" vertical="center"/>
      <protection/>
    </xf>
    <xf numFmtId="2" fontId="0" fillId="0" borderId="1" xfId="0" applyNumberFormat="1" applyFont="1" applyFill="1" applyBorder="1" applyAlignment="1" applyProtection="1">
      <alignment vertical="center"/>
      <protection/>
    </xf>
    <xf numFmtId="2" fontId="0" fillId="0" borderId="1" xfId="0" applyNumberFormat="1" applyFont="1" applyFill="1" applyBorder="1" applyAlignment="1">
      <alignment vertical="center"/>
    </xf>
    <xf numFmtId="2" fontId="0" fillId="0" borderId="4" xfId="0" applyNumberFormat="1" applyFont="1" applyFill="1" applyBorder="1" applyAlignment="1" applyProtection="1">
      <alignment horizontal="center" vertical="center"/>
      <protection/>
    </xf>
    <xf numFmtId="2" fontId="0" fillId="0" borderId="3" xfId="0" applyNumberFormat="1" applyFont="1" applyFill="1" applyBorder="1" applyAlignment="1" applyProtection="1">
      <alignment vertical="center"/>
      <protection/>
    </xf>
    <xf numFmtId="0" fontId="0" fillId="0" borderId="36" xfId="0" applyFont="1" applyBorder="1" applyAlignment="1">
      <alignment/>
    </xf>
    <xf numFmtId="0" fontId="0" fillId="0" borderId="37" xfId="0" applyFont="1" applyBorder="1" applyAlignment="1">
      <alignment/>
    </xf>
    <xf numFmtId="2" fontId="0" fillId="0" borderId="37" xfId="0" applyNumberFormat="1" applyFont="1" applyFill="1" applyBorder="1" applyAlignment="1" applyProtection="1">
      <alignment horizontal="center" vertical="center"/>
      <protection/>
    </xf>
    <xf numFmtId="2" fontId="0" fillId="0" borderId="23" xfId="0" applyNumberFormat="1" applyFont="1" applyFill="1" applyBorder="1" applyAlignment="1" applyProtection="1">
      <alignment vertical="center"/>
      <protection/>
    </xf>
    <xf numFmtId="0" fontId="0" fillId="0" borderId="11" xfId="0" applyFont="1" applyBorder="1" applyAlignment="1">
      <alignment horizontal="left" wrapText="1"/>
    </xf>
    <xf numFmtId="0" fontId="0" fillId="0" borderId="30" xfId="0" applyFont="1" applyBorder="1" applyAlignment="1">
      <alignment horizontal="center" vertical="center"/>
    </xf>
    <xf numFmtId="2" fontId="0" fillId="0" borderId="3"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0" fontId="0" fillId="0" borderId="5" xfId="0" applyFont="1" applyBorder="1" applyAlignment="1">
      <alignment horizontal="left" wrapText="1"/>
    </xf>
    <xf numFmtId="3" fontId="0" fillId="2" borderId="1" xfId="0" applyNumberFormat="1" applyFont="1" applyFill="1" applyBorder="1" applyAlignment="1" applyProtection="1">
      <alignment horizontal="center" vertical="center"/>
      <protection locked="0"/>
    </xf>
    <xf numFmtId="2" fontId="0" fillId="0" borderId="15" xfId="0" applyNumberFormat="1" applyFont="1" applyFill="1" applyBorder="1" applyAlignment="1" applyProtection="1">
      <alignment horizontal="center" vertical="center"/>
      <protection/>
    </xf>
    <xf numFmtId="2" fontId="0" fillId="0" borderId="2" xfId="0" applyNumberFormat="1" applyFont="1" applyFill="1" applyBorder="1" applyAlignment="1" applyProtection="1">
      <alignment horizontal="center" vertical="center"/>
      <protection/>
    </xf>
    <xf numFmtId="2" fontId="0" fillId="0" borderId="10" xfId="0" applyNumberFormat="1" applyFont="1" applyFill="1" applyBorder="1" applyAlignment="1" applyProtection="1">
      <alignment horizontal="center" vertical="center"/>
      <protection/>
    </xf>
    <xf numFmtId="2" fontId="0" fillId="0" borderId="3" xfId="0" applyNumberFormat="1" applyFont="1" applyFill="1" applyBorder="1" applyAlignment="1" applyProtection="1">
      <alignment horizontal="center" vertical="center"/>
      <protection/>
    </xf>
    <xf numFmtId="2" fontId="0" fillId="0" borderId="1" xfId="0" applyNumberFormat="1" applyFont="1" applyFill="1" applyBorder="1" applyAlignment="1" applyProtection="1">
      <alignment horizontal="center" vertical="center"/>
      <protection/>
    </xf>
    <xf numFmtId="3" fontId="0" fillId="0" borderId="1" xfId="0" applyNumberFormat="1" applyFont="1" applyFill="1" applyBorder="1" applyAlignment="1" applyProtection="1">
      <alignment horizontal="center" vertical="center"/>
      <protection/>
    </xf>
    <xf numFmtId="9" fontId="0" fillId="0" borderId="11" xfId="0" applyNumberFormat="1" applyFont="1" applyFill="1" applyBorder="1" applyAlignment="1" applyProtection="1">
      <alignment horizontal="center" vertical="center"/>
      <protection/>
    </xf>
    <xf numFmtId="9" fontId="0" fillId="0" borderId="6" xfId="0" applyNumberFormat="1" applyFont="1" applyFill="1" applyBorder="1" applyAlignment="1" applyProtection="1">
      <alignment horizontal="center" vertical="center"/>
      <protection/>
    </xf>
    <xf numFmtId="0" fontId="0" fillId="0" borderId="5" xfId="0" applyFont="1" applyBorder="1" applyAlignment="1">
      <alignment horizontal="center"/>
    </xf>
    <xf numFmtId="0" fontId="0" fillId="0" borderId="11" xfId="0" applyFont="1" applyBorder="1" applyAlignment="1">
      <alignment horizontal="center"/>
    </xf>
    <xf numFmtId="0" fontId="0" fillId="0" borderId="15" xfId="0" applyFont="1" applyBorder="1" applyAlignment="1">
      <alignment horizontal="center" vertical="center"/>
    </xf>
    <xf numFmtId="0" fontId="0" fillId="0" borderId="2" xfId="0" applyFont="1" applyBorder="1" applyAlignment="1">
      <alignment horizontal="center" vertical="center"/>
    </xf>
    <xf numFmtId="0" fontId="0" fillId="0" borderId="10" xfId="0" applyFont="1" applyBorder="1" applyAlignment="1">
      <alignment horizontal="center" vertical="center"/>
    </xf>
    <xf numFmtId="2" fontId="0" fillId="2" borderId="3" xfId="0" applyNumberFormat="1" applyFont="1" applyFill="1" applyBorder="1" applyAlignment="1" applyProtection="1">
      <alignment horizontal="center" vertical="center"/>
      <protection locked="0"/>
    </xf>
    <xf numFmtId="2" fontId="0" fillId="2" borderId="1" xfId="0" applyNumberFormat="1" applyFont="1" applyFill="1" applyBorder="1" applyAlignment="1" applyProtection="1">
      <alignment horizontal="center" vertical="center"/>
      <protection locked="0"/>
    </xf>
    <xf numFmtId="2" fontId="0" fillId="0" borderId="3" xfId="0" applyNumberFormat="1" applyFont="1" applyFill="1" applyBorder="1" applyAlignment="1" applyProtection="1">
      <alignment horizontal="center" vertical="center" wrapText="1"/>
      <protection/>
    </xf>
    <xf numFmtId="2" fontId="0" fillId="0" borderId="1" xfId="0" applyNumberFormat="1" applyFont="1" applyFill="1" applyBorder="1" applyAlignment="1" applyProtection="1">
      <alignment horizontal="center" vertical="center" wrapText="1"/>
      <protection/>
    </xf>
    <xf numFmtId="0" fontId="0" fillId="0" borderId="3" xfId="0" applyFont="1" applyBorder="1" applyAlignment="1">
      <alignment horizontal="center"/>
    </xf>
    <xf numFmtId="0" fontId="0" fillId="0" borderId="1" xfId="0" applyFont="1" applyBorder="1" applyAlignment="1">
      <alignment horizontal="center"/>
    </xf>
    <xf numFmtId="0" fontId="0" fillId="0" borderId="12" xfId="0" applyFont="1" applyBorder="1" applyAlignment="1">
      <alignment horizontal="center" vertical="center"/>
    </xf>
    <xf numFmtId="0" fontId="0" fillId="0" borderId="38" xfId="0" applyFont="1" applyBorder="1" applyAlignment="1">
      <alignment horizontal="center" vertical="center"/>
    </xf>
    <xf numFmtId="3" fontId="0" fillId="0" borderId="1" xfId="0" applyNumberFormat="1" applyFont="1" applyFill="1" applyBorder="1" applyAlignment="1" applyProtection="1">
      <alignment horizontal="right" vertical="center"/>
      <protection/>
    </xf>
    <xf numFmtId="2" fontId="0" fillId="0" borderId="19" xfId="0" applyNumberFormat="1" applyFont="1" applyFill="1" applyBorder="1" applyAlignment="1" applyProtection="1">
      <alignment horizontal="left" vertical="center" wrapText="1"/>
      <protection/>
    </xf>
    <xf numFmtId="2" fontId="0" fillId="0" borderId="39" xfId="0" applyNumberFormat="1" applyFont="1" applyFill="1" applyBorder="1" applyAlignment="1" applyProtection="1">
      <alignment horizontal="left" vertical="center" wrapText="1"/>
      <protection/>
    </xf>
    <xf numFmtId="2" fontId="0" fillId="0" borderId="21" xfId="0" applyNumberFormat="1" applyFont="1" applyFill="1" applyBorder="1" applyAlignment="1" applyProtection="1">
      <alignment horizontal="left" vertical="center" wrapText="1"/>
      <protection/>
    </xf>
    <xf numFmtId="0" fontId="0" fillId="0" borderId="19" xfId="0" applyFont="1" applyBorder="1" applyAlignment="1">
      <alignment horizontal="left"/>
    </xf>
    <xf numFmtId="0" fontId="0" fillId="0" borderId="39" xfId="0" applyFont="1" applyBorder="1" applyAlignment="1">
      <alignment horizontal="left"/>
    </xf>
    <xf numFmtId="0" fontId="0" fillId="0" borderId="21" xfId="0" applyFont="1" applyBorder="1" applyAlignment="1">
      <alignment horizontal="left"/>
    </xf>
    <xf numFmtId="2" fontId="0" fillId="2" borderId="3" xfId="0" applyNumberFormat="1" applyFont="1" applyFill="1" applyBorder="1" applyAlignment="1" applyProtection="1">
      <alignment vertical="center"/>
      <protection locked="0"/>
    </xf>
    <xf numFmtId="2" fontId="0" fillId="2" borderId="1" xfId="0" applyNumberFormat="1" applyFont="1" applyFill="1" applyBorder="1" applyAlignment="1" applyProtection="1">
      <alignment vertical="center"/>
      <protection locked="0"/>
    </xf>
    <xf numFmtId="2" fontId="0" fillId="0" borderId="3" xfId="0" applyNumberFormat="1" applyFont="1" applyFill="1" applyBorder="1" applyAlignment="1" applyProtection="1">
      <alignment vertical="center"/>
      <protection/>
    </xf>
    <xf numFmtId="2" fontId="0" fillId="0" borderId="1" xfId="0" applyNumberFormat="1" applyFont="1" applyFill="1" applyBorder="1" applyAlignment="1" applyProtection="1">
      <alignment vertical="center"/>
      <protection/>
    </xf>
    <xf numFmtId="0" fontId="0" fillId="0" borderId="5" xfId="0" applyFont="1" applyBorder="1" applyAlignment="1">
      <alignment/>
    </xf>
    <xf numFmtId="0" fontId="0" fillId="0" borderId="11" xfId="0" applyFont="1" applyBorder="1" applyAlignment="1">
      <alignment/>
    </xf>
    <xf numFmtId="2" fontId="0" fillId="0" borderId="40" xfId="0" applyNumberFormat="1" applyFont="1" applyFill="1" applyBorder="1" applyAlignment="1" applyProtection="1">
      <alignment horizontal="center" vertical="center"/>
      <protection/>
    </xf>
    <xf numFmtId="2" fontId="0" fillId="0" borderId="41" xfId="0" applyNumberFormat="1" applyFont="1" applyFill="1" applyBorder="1" applyAlignment="1" applyProtection="1">
      <alignment horizontal="center" vertical="center"/>
      <protection/>
    </xf>
    <xf numFmtId="2" fontId="0" fillId="0" borderId="42" xfId="0" applyNumberFormat="1" applyFont="1" applyFill="1" applyBorder="1" applyAlignment="1" applyProtection="1">
      <alignment horizontal="center" vertical="center"/>
      <protection/>
    </xf>
    <xf numFmtId="9" fontId="0" fillId="0" borderId="43" xfId="0" applyNumberFormat="1" applyFont="1" applyFill="1" applyBorder="1" applyAlignment="1" applyProtection="1">
      <alignment horizontal="center" vertical="center"/>
      <protection/>
    </xf>
    <xf numFmtId="9" fontId="0" fillId="0" borderId="44" xfId="0" applyNumberFormat="1" applyFont="1" applyFill="1" applyBorder="1" applyAlignment="1" applyProtection="1">
      <alignment horizontal="center" vertical="center"/>
      <protection/>
    </xf>
    <xf numFmtId="9" fontId="0" fillId="0" borderId="45" xfId="0" applyNumberFormat="1" applyFont="1" applyFill="1" applyBorder="1" applyAlignment="1" applyProtection="1">
      <alignment horizontal="center" vertical="center"/>
      <protection/>
    </xf>
    <xf numFmtId="2" fontId="0" fillId="0" borderId="3" xfId="0" applyNumberFormat="1" applyFont="1" applyFill="1" applyBorder="1" applyAlignment="1">
      <alignment vertical="center"/>
    </xf>
    <xf numFmtId="2" fontId="0" fillId="0" borderId="1" xfId="0" applyNumberFormat="1" applyFont="1" applyFill="1" applyBorder="1" applyAlignment="1">
      <alignment vertical="center"/>
    </xf>
    <xf numFmtId="3" fontId="0" fillId="2" borderId="1" xfId="0" applyNumberFormat="1" applyFont="1" applyFill="1" applyBorder="1" applyAlignment="1" applyProtection="1">
      <alignment horizontal="right" vertical="center"/>
      <protection locked="0"/>
    </xf>
    <xf numFmtId="2" fontId="0" fillId="2" borderId="3" xfId="0" applyNumberFormat="1" applyFont="1" applyFill="1" applyBorder="1" applyAlignment="1" applyProtection="1">
      <alignment horizontal="left" vertical="center"/>
      <protection locked="0"/>
    </xf>
    <xf numFmtId="2" fontId="0" fillId="2" borderId="1" xfId="0" applyNumberFormat="1" applyFont="1" applyFill="1" applyBorder="1" applyAlignment="1" applyProtection="1">
      <alignment horizontal="left" vertical="center"/>
      <protection locked="0"/>
    </xf>
    <xf numFmtId="2" fontId="0" fillId="0" borderId="46" xfId="0" applyNumberFormat="1" applyFont="1" applyFill="1" applyBorder="1" applyAlignment="1" applyProtection="1">
      <alignment horizontal="center" vertical="center"/>
      <protection/>
    </xf>
    <xf numFmtId="2" fontId="0" fillId="0" borderId="47" xfId="0" applyNumberFormat="1" applyFont="1" applyFill="1" applyBorder="1" applyAlignment="1" applyProtection="1">
      <alignment horizontal="center" vertical="center"/>
      <protection/>
    </xf>
    <xf numFmtId="2" fontId="0" fillId="0" borderId="48" xfId="0" applyNumberFormat="1" applyFont="1" applyFill="1" applyBorder="1" applyAlignment="1" applyProtection="1">
      <alignment horizontal="center" vertical="center"/>
      <protection/>
    </xf>
    <xf numFmtId="2" fontId="0" fillId="0" borderId="3" xfId="0" applyNumberFormat="1" applyFont="1" applyFill="1" applyBorder="1" applyAlignment="1" applyProtection="1">
      <alignment horizontal="left" vertical="center"/>
      <protection/>
    </xf>
    <xf numFmtId="2" fontId="0" fillId="0" borderId="1" xfId="0" applyNumberFormat="1" applyFont="1" applyFill="1" applyBorder="1" applyAlignment="1" applyProtection="1">
      <alignment horizontal="left" vertical="center"/>
      <protection/>
    </xf>
    <xf numFmtId="0" fontId="0" fillId="0" borderId="5" xfId="0" applyFont="1" applyBorder="1" applyAlignment="1">
      <alignment horizontal="left"/>
    </xf>
    <xf numFmtId="0" fontId="0" fillId="0" borderId="11" xfId="0" applyFont="1" applyBorder="1" applyAlignment="1">
      <alignment horizontal="left"/>
    </xf>
    <xf numFmtId="1" fontId="0" fillId="0" borderId="14" xfId="0" applyNumberFormat="1" applyFont="1" applyFill="1" applyBorder="1" applyAlignment="1">
      <alignment horizontal="left" vertical="center" wrapText="1"/>
    </xf>
    <xf numFmtId="1" fontId="0" fillId="0" borderId="49" xfId="0" applyNumberFormat="1" applyFont="1" applyFill="1" applyBorder="1" applyAlignment="1">
      <alignment horizontal="left" vertical="center"/>
    </xf>
    <xf numFmtId="2" fontId="0" fillId="2" borderId="23" xfId="0" applyNumberFormat="1" applyFont="1" applyFill="1" applyBorder="1" applyAlignment="1" applyProtection="1">
      <alignment horizontal="center" vertical="center"/>
      <protection locked="0"/>
    </xf>
    <xf numFmtId="2" fontId="0" fillId="2" borderId="24" xfId="0" applyNumberFormat="1" applyFont="1" applyFill="1" applyBorder="1" applyAlignment="1" applyProtection="1">
      <alignment horizontal="center" vertical="center"/>
      <protection locked="0"/>
    </xf>
    <xf numFmtId="2" fontId="0" fillId="0" borderId="50" xfId="0" applyNumberFormat="1" applyFont="1" applyFill="1" applyBorder="1" applyAlignment="1" applyProtection="1">
      <alignment horizontal="center" vertical="center"/>
      <protection/>
    </xf>
    <xf numFmtId="2" fontId="0" fillId="0" borderId="23" xfId="0" applyNumberFormat="1" applyFont="1" applyFill="1" applyBorder="1" applyAlignment="1" applyProtection="1">
      <alignment horizontal="center" vertical="center"/>
      <protection/>
    </xf>
    <xf numFmtId="1" fontId="0" fillId="0" borderId="1" xfId="0" applyNumberFormat="1" applyFont="1" applyFill="1" applyBorder="1" applyAlignment="1">
      <alignment horizontal="left"/>
    </xf>
    <xf numFmtId="3" fontId="0" fillId="0" borderId="21" xfId="0" applyNumberFormat="1" applyFont="1" applyFill="1" applyBorder="1" applyAlignment="1">
      <alignment horizontal="center"/>
    </xf>
    <xf numFmtId="3" fontId="0" fillId="0" borderId="1" xfId="0" applyNumberFormat="1" applyFont="1" applyFill="1" applyBorder="1" applyAlignment="1">
      <alignment horizont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26" xfId="0" applyFont="1" applyBorder="1" applyAlignment="1">
      <alignment horizontal="center" vertical="center"/>
    </xf>
    <xf numFmtId="0" fontId="0" fillId="0" borderId="20" xfId="0" applyFont="1" applyBorder="1" applyAlignment="1">
      <alignment horizontal="center" vertical="center"/>
    </xf>
    <xf numFmtId="0" fontId="0" fillId="0" borderId="44" xfId="0" applyFont="1" applyBorder="1" applyAlignment="1">
      <alignment horizontal="center" vertical="center"/>
    </xf>
    <xf numFmtId="0" fontId="0" fillId="0" borderId="18" xfId="0" applyFont="1" applyBorder="1" applyAlignment="1">
      <alignment horizontal="center" vertical="center"/>
    </xf>
    <xf numFmtId="0" fontId="17" fillId="3" borderId="30" xfId="0" applyFont="1" applyFill="1" applyBorder="1" applyAlignment="1">
      <alignment wrapText="1"/>
    </xf>
    <xf numFmtId="0" fontId="2" fillId="3" borderId="12" xfId="0" applyFont="1" applyFill="1" applyBorder="1" applyAlignment="1">
      <alignment wrapText="1"/>
    </xf>
    <xf numFmtId="0" fontId="2" fillId="3" borderId="38" xfId="0" applyFont="1" applyFill="1" applyBorder="1" applyAlignment="1">
      <alignment wrapText="1"/>
    </xf>
    <xf numFmtId="0" fontId="2" fillId="3" borderId="13" xfId="0" applyFont="1" applyFill="1" applyBorder="1" applyAlignment="1">
      <alignment wrapText="1"/>
    </xf>
    <xf numFmtId="0" fontId="2" fillId="3" borderId="0" xfId="0" applyFont="1" applyFill="1" applyBorder="1" applyAlignment="1">
      <alignment wrapText="1"/>
    </xf>
    <xf numFmtId="0" fontId="2" fillId="3" borderId="17" xfId="0" applyFont="1" applyFill="1" applyBorder="1" applyAlignment="1">
      <alignment wrapText="1"/>
    </xf>
    <xf numFmtId="0" fontId="2" fillId="3" borderId="36" xfId="0" applyFont="1" applyFill="1" applyBorder="1" applyAlignment="1">
      <alignment wrapText="1"/>
    </xf>
    <xf numFmtId="0" fontId="2" fillId="3" borderId="37" xfId="0" applyFont="1" applyFill="1" applyBorder="1" applyAlignment="1">
      <alignment wrapText="1"/>
    </xf>
    <xf numFmtId="0" fontId="2" fillId="3" borderId="51" xfId="0" applyFont="1" applyFill="1" applyBorder="1" applyAlignment="1">
      <alignment wrapText="1"/>
    </xf>
    <xf numFmtId="0" fontId="0" fillId="0" borderId="1" xfId="0" applyFont="1" applyFill="1" applyBorder="1" applyAlignment="1">
      <alignment horizontal="left"/>
    </xf>
    <xf numFmtId="0" fontId="0" fillId="0" borderId="14" xfId="0" applyFont="1" applyFill="1" applyBorder="1" applyAlignment="1">
      <alignment horizontal="left"/>
    </xf>
    <xf numFmtId="173" fontId="0" fillId="0" borderId="1" xfId="0" applyNumberFormat="1" applyFont="1" applyFill="1" applyBorder="1" applyAlignment="1">
      <alignment horizontal="center"/>
    </xf>
    <xf numFmtId="173" fontId="0" fillId="0" borderId="14" xfId="0" applyNumberFormat="1" applyFont="1" applyFill="1" applyBorder="1" applyAlignment="1">
      <alignment horizontal="center"/>
    </xf>
    <xf numFmtId="2" fontId="3" fillId="0" borderId="46" xfId="0" applyNumberFormat="1" applyFont="1" applyFill="1" applyBorder="1" applyAlignment="1" applyProtection="1">
      <alignment horizontal="center" vertical="center"/>
      <protection/>
    </xf>
    <xf numFmtId="2" fontId="3" fillId="0" borderId="47" xfId="0" applyNumberFormat="1" applyFont="1" applyFill="1" applyBorder="1" applyAlignment="1" applyProtection="1">
      <alignment horizontal="center" vertical="center"/>
      <protection/>
    </xf>
    <xf numFmtId="2" fontId="3" fillId="0" borderId="26" xfId="0" applyNumberFormat="1" applyFont="1" applyFill="1" applyBorder="1" applyAlignment="1" applyProtection="1">
      <alignment horizontal="center" vertical="center"/>
      <protection/>
    </xf>
    <xf numFmtId="2" fontId="5" fillId="0" borderId="40" xfId="0" applyNumberFormat="1" applyFont="1" applyFill="1" applyBorder="1" applyAlignment="1" applyProtection="1">
      <alignment horizontal="center" vertical="center"/>
      <protection/>
    </xf>
    <xf numFmtId="2" fontId="5" fillId="0" borderId="41" xfId="0" applyNumberFormat="1" applyFont="1" applyFill="1" applyBorder="1" applyAlignment="1" applyProtection="1">
      <alignment horizontal="center" vertical="center"/>
      <protection/>
    </xf>
    <xf numFmtId="2" fontId="5" fillId="0" borderId="42" xfId="0" applyNumberFormat="1"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1" xfId="0" applyFont="1" applyFill="1" applyBorder="1" applyAlignment="1">
      <alignment horizontal="center" vertical="center"/>
    </xf>
    <xf numFmtId="1" fontId="0" fillId="2" borderId="1" xfId="0" applyNumberFormat="1" applyFont="1" applyFill="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0" fontId="0" fillId="0" borderId="12" xfId="0" applyFont="1" applyBorder="1" applyAlignment="1">
      <alignment horizontal="center"/>
    </xf>
    <xf numFmtId="9" fontId="0" fillId="0" borderId="43" xfId="0" applyNumberFormat="1" applyFont="1" applyBorder="1" applyAlignment="1">
      <alignment horizontal="center" vertical="center"/>
    </xf>
    <xf numFmtId="9" fontId="0" fillId="0" borderId="44" xfId="0" applyNumberFormat="1" applyFont="1" applyBorder="1" applyAlignment="1">
      <alignment horizontal="center" vertical="center"/>
    </xf>
    <xf numFmtId="9" fontId="0" fillId="0" borderId="45" xfId="0" applyNumberFormat="1" applyFont="1" applyBorder="1" applyAlignment="1">
      <alignment horizontal="center" vertical="center"/>
    </xf>
    <xf numFmtId="1" fontId="0" fillId="0" borderId="4" xfId="0" applyNumberFormat="1" applyFont="1" applyFill="1" applyBorder="1" applyAlignment="1">
      <alignment horizontal="left"/>
    </xf>
    <xf numFmtId="1" fontId="0" fillId="0" borderId="1" xfId="0" applyNumberFormat="1" applyFont="1" applyBorder="1" applyAlignment="1">
      <alignment horizontal="center"/>
    </xf>
    <xf numFmtId="0" fontId="0" fillId="0" borderId="20" xfId="0" applyFont="1" applyBorder="1" applyAlignment="1">
      <alignment horizontal="left" wrapText="1"/>
    </xf>
    <xf numFmtId="0" fontId="0" fillId="0" borderId="44" xfId="0" applyFont="1" applyBorder="1" applyAlignment="1">
      <alignment horizontal="left" wrapText="1"/>
    </xf>
    <xf numFmtId="0" fontId="0" fillId="0" borderId="18" xfId="0" applyFont="1" applyBorder="1" applyAlignment="1">
      <alignment horizontal="left" wrapText="1"/>
    </xf>
    <xf numFmtId="9" fontId="0" fillId="0" borderId="18" xfId="0" applyNumberFormat="1" applyFont="1" applyBorder="1" applyAlignment="1">
      <alignment horizontal="center" vertical="center"/>
    </xf>
    <xf numFmtId="0" fontId="0" fillId="0" borderId="3" xfId="0" applyFont="1" applyBorder="1" applyAlignment="1">
      <alignment horizontal="left"/>
    </xf>
    <xf numFmtId="0" fontId="0" fillId="0" borderId="1" xfId="0" applyFont="1" applyBorder="1" applyAlignment="1">
      <alignment horizontal="left"/>
    </xf>
    <xf numFmtId="1" fontId="0" fillId="0" borderId="1" xfId="0" applyNumberFormat="1" applyFont="1" applyFill="1" applyBorder="1" applyAlignment="1">
      <alignment horizontal="center"/>
    </xf>
    <xf numFmtId="3" fontId="0" fillId="0" borderId="28" xfId="0" applyNumberFormat="1" applyFont="1" applyFill="1" applyBorder="1" applyAlignment="1">
      <alignment horizontal="center"/>
    </xf>
    <xf numFmtId="0" fontId="0" fillId="0" borderId="52" xfId="0" applyFont="1" applyBorder="1" applyAlignment="1">
      <alignment horizontal="left"/>
    </xf>
    <xf numFmtId="0" fontId="0" fillId="0" borderId="28" xfId="0" applyFont="1" applyBorder="1" applyAlignment="1">
      <alignment horizontal="left"/>
    </xf>
    <xf numFmtId="0" fontId="0" fillId="0" borderId="19" xfId="0" applyFont="1" applyBorder="1" applyAlignment="1">
      <alignment horizontal="left" wrapText="1"/>
    </xf>
    <xf numFmtId="0" fontId="0" fillId="0" borderId="39" xfId="0" applyFont="1" applyBorder="1" applyAlignment="1">
      <alignment horizontal="left" wrapText="1"/>
    </xf>
    <xf numFmtId="0" fontId="0" fillId="0" borderId="21" xfId="0" applyFont="1" applyBorder="1" applyAlignment="1">
      <alignment horizontal="left" wrapText="1"/>
    </xf>
    <xf numFmtId="0" fontId="0" fillId="0" borderId="10"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2" xfId="0" applyFont="1" applyBorder="1" applyAlignment="1">
      <alignment horizontal="center" vertical="top" wrapText="1"/>
    </xf>
    <xf numFmtId="0" fontId="0" fillId="0" borderId="11" xfId="0" applyFont="1" applyBorder="1" applyAlignment="1">
      <alignment horizontal="center" vertical="top" wrapText="1"/>
    </xf>
    <xf numFmtId="0" fontId="0" fillId="0" borderId="25" xfId="0" applyFont="1" applyBorder="1" applyAlignment="1">
      <alignment horizontal="left" vertical="top" wrapText="1"/>
    </xf>
    <xf numFmtId="0" fontId="0" fillId="0" borderId="27" xfId="0" applyFont="1" applyBorder="1" applyAlignment="1">
      <alignment horizontal="left" vertical="top" wrapText="1"/>
    </xf>
    <xf numFmtId="0" fontId="0" fillId="0" borderId="2" xfId="0" applyFont="1" applyFill="1" applyBorder="1" applyAlignment="1">
      <alignment horizontal="center" vertical="top" wrapText="1"/>
    </xf>
    <xf numFmtId="0" fontId="0" fillId="0" borderId="11" xfId="0" applyFont="1" applyFill="1" applyBorder="1" applyAlignment="1">
      <alignment horizontal="center" vertical="top" wrapText="1"/>
    </xf>
    <xf numFmtId="2" fontId="8" fillId="0" borderId="7" xfId="0" applyNumberFormat="1" applyFont="1" applyBorder="1" applyAlignment="1" applyProtection="1">
      <alignment horizontal="center" wrapText="1"/>
      <protection/>
    </xf>
    <xf numFmtId="2" fontId="1" fillId="0" borderId="55" xfId="0" applyNumberFormat="1" applyFont="1" applyBorder="1" applyAlignment="1" applyProtection="1">
      <alignment horizontal="center" vertical="center" wrapText="1"/>
      <protection/>
    </xf>
    <xf numFmtId="0" fontId="0" fillId="2" borderId="9" xfId="0" applyFont="1" applyFill="1" applyBorder="1" applyAlignment="1" applyProtection="1">
      <alignment horizontal="center" vertical="center"/>
      <protection locked="0"/>
    </xf>
    <xf numFmtId="15" fontId="0" fillId="2" borderId="9" xfId="0" applyNumberFormat="1" applyFont="1" applyFill="1" applyBorder="1" applyAlignment="1" applyProtection="1">
      <alignment horizontal="center" vertical="center"/>
      <protection locked="0"/>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56" xfId="0" applyFont="1" applyBorder="1" applyAlignment="1">
      <alignment horizontal="left" vertical="center"/>
    </xf>
    <xf numFmtId="0" fontId="12" fillId="0" borderId="1" xfId="0" applyFont="1" applyFill="1" applyBorder="1" applyAlignment="1">
      <alignment horizontal="center"/>
    </xf>
    <xf numFmtId="1" fontId="0" fillId="0" borderId="14" xfId="0" applyNumberFormat="1" applyFont="1" applyFill="1" applyBorder="1" applyAlignment="1">
      <alignment horizontal="left"/>
    </xf>
    <xf numFmtId="9" fontId="0" fillId="2" borderId="21" xfId="0" applyNumberFormat="1" applyFont="1" applyFill="1" applyBorder="1" applyAlignment="1" applyProtection="1">
      <alignment horizontal="center"/>
      <protection locked="0"/>
    </xf>
    <xf numFmtId="9" fontId="0" fillId="2" borderId="1" xfId="0" applyNumberFormat="1" applyFont="1" applyFill="1" applyBorder="1" applyAlignment="1" applyProtection="1">
      <alignment horizontal="center"/>
      <protection locked="0"/>
    </xf>
    <xf numFmtId="9" fontId="0" fillId="2" borderId="4" xfId="0" applyNumberFormat="1" applyFont="1" applyFill="1" applyBorder="1" applyAlignment="1" applyProtection="1">
      <alignment horizontal="center"/>
      <protection locked="0"/>
    </xf>
    <xf numFmtId="165" fontId="0" fillId="0" borderId="21" xfId="0" applyNumberFormat="1" applyFont="1" applyFill="1" applyBorder="1" applyAlignment="1">
      <alignment horizontal="center"/>
    </xf>
    <xf numFmtId="165" fontId="0" fillId="0" borderId="1" xfId="0" applyNumberFormat="1" applyFont="1" applyFill="1" applyBorder="1" applyAlignment="1">
      <alignment horizontal="center"/>
    </xf>
    <xf numFmtId="0" fontId="0" fillId="0" borderId="57" xfId="0" applyFont="1" applyBorder="1" applyAlignment="1">
      <alignment horizontal="left"/>
    </xf>
    <xf numFmtId="0" fontId="0" fillId="0" borderId="58" xfId="0" applyFont="1" applyBorder="1" applyAlignment="1">
      <alignment horizontal="left"/>
    </xf>
    <xf numFmtId="2" fontId="5" fillId="0" borderId="30" xfId="0" applyNumberFormat="1" applyFont="1" applyFill="1" applyBorder="1" applyAlignment="1" applyProtection="1">
      <alignment horizontal="center" vertical="center"/>
      <protection/>
    </xf>
    <xf numFmtId="2" fontId="5" fillId="0" borderId="12" xfId="0" applyNumberFormat="1" applyFont="1" applyFill="1" applyBorder="1" applyAlignment="1" applyProtection="1">
      <alignment horizontal="center" vertical="center"/>
      <protection/>
    </xf>
    <xf numFmtId="2" fontId="5" fillId="0" borderId="38" xfId="0" applyNumberFormat="1" applyFont="1" applyFill="1" applyBorder="1" applyAlignment="1" applyProtection="1">
      <alignment horizontal="center" vertical="center"/>
      <protection/>
    </xf>
    <xf numFmtId="0" fontId="5" fillId="0" borderId="20" xfId="0" applyFont="1" applyBorder="1" applyAlignment="1">
      <alignment/>
    </xf>
    <xf numFmtId="0" fontId="5" fillId="0" borderId="44" xfId="0" applyFont="1" applyBorder="1" applyAlignment="1">
      <alignment/>
    </xf>
    <xf numFmtId="0" fontId="5" fillId="0" borderId="18" xfId="0" applyFont="1" applyBorder="1" applyAlignment="1">
      <alignment/>
    </xf>
    <xf numFmtId="0" fontId="5" fillId="0" borderId="40" xfId="0" applyFont="1" applyBorder="1" applyAlignment="1">
      <alignment horizontal="left"/>
    </xf>
    <xf numFmtId="0" fontId="5" fillId="0" borderId="41" xfId="0" applyFont="1" applyBorder="1" applyAlignment="1">
      <alignment horizontal="left"/>
    </xf>
    <xf numFmtId="0" fontId="5" fillId="0" borderId="56" xfId="0" applyFont="1" applyBorder="1" applyAlignment="1">
      <alignment horizontal="left"/>
    </xf>
    <xf numFmtId="0" fontId="2" fillId="0" borderId="20" xfId="0" applyFont="1" applyBorder="1" applyAlignment="1">
      <alignment horizontal="left"/>
    </xf>
    <xf numFmtId="0" fontId="2" fillId="0" borderId="44" xfId="0" applyFont="1" applyBorder="1" applyAlignment="1">
      <alignment horizontal="left"/>
    </xf>
    <xf numFmtId="0" fontId="2" fillId="0" borderId="18" xfId="0" applyFont="1" applyBorder="1" applyAlignment="1">
      <alignment horizontal="left"/>
    </xf>
    <xf numFmtId="0" fontId="0" fillId="0" borderId="16" xfId="0" applyFont="1" applyFill="1" applyBorder="1" applyAlignment="1">
      <alignment horizontal="center" vertical="top" wrapText="1"/>
    </xf>
    <xf numFmtId="0" fontId="0" fillId="0" borderId="43" xfId="0" applyFont="1" applyFill="1" applyBorder="1" applyAlignment="1">
      <alignment horizontal="center" vertical="top" wrapText="1"/>
    </xf>
    <xf numFmtId="0" fontId="0" fillId="0" borderId="36" xfId="0" applyFont="1" applyBorder="1" applyAlignment="1">
      <alignment horizontal="center"/>
    </xf>
    <xf numFmtId="0" fontId="0" fillId="0" borderId="0" xfId="0" applyFont="1" applyBorder="1" applyAlignment="1">
      <alignment horizontal="center"/>
    </xf>
    <xf numFmtId="0" fontId="0" fillId="0" borderId="37" xfId="0" applyFont="1" applyBorder="1" applyAlignment="1">
      <alignment horizontal="center"/>
    </xf>
    <xf numFmtId="0" fontId="0" fillId="0" borderId="51" xfId="0" applyFont="1" applyBorder="1" applyAlignment="1">
      <alignment horizontal="center"/>
    </xf>
    <xf numFmtId="3" fontId="0" fillId="0" borderId="39" xfId="0" applyNumberFormat="1" applyFont="1" applyFill="1" applyBorder="1" applyAlignment="1">
      <alignment horizontal="center" vertical="center"/>
    </xf>
    <xf numFmtId="3" fontId="0" fillId="0" borderId="21" xfId="0" applyNumberFormat="1" applyFont="1" applyFill="1" applyBorder="1" applyAlignment="1">
      <alignment horizontal="center" vertical="center"/>
    </xf>
    <xf numFmtId="1" fontId="0" fillId="4" borderId="23" xfId="0" applyNumberFormat="1" applyFont="1" applyFill="1" applyBorder="1" applyAlignment="1">
      <alignment horizontal="left" vertical="center" wrapText="1"/>
    </xf>
    <xf numFmtId="1" fontId="0" fillId="4" borderId="24" xfId="0" applyNumberFormat="1" applyFont="1" applyFill="1" applyBorder="1" applyAlignment="1">
      <alignment horizontal="left" vertical="center"/>
    </xf>
    <xf numFmtId="165" fontId="0" fillId="0" borderId="58" xfId="0" applyNumberFormat="1" applyFont="1" applyFill="1" applyBorder="1" applyAlignment="1">
      <alignment horizontal="center"/>
    </xf>
    <xf numFmtId="3" fontId="5" fillId="4" borderId="23" xfId="0" applyNumberFormat="1" applyFont="1" applyFill="1" applyBorder="1" applyAlignment="1">
      <alignment horizontal="center" vertical="center"/>
    </xf>
    <xf numFmtId="1" fontId="0" fillId="0" borderId="58" xfId="0" applyNumberFormat="1" applyFont="1" applyFill="1" applyBorder="1" applyAlignment="1">
      <alignment horizontal="left"/>
    </xf>
    <xf numFmtId="1" fontId="0" fillId="0" borderId="29" xfId="0" applyNumberFormat="1" applyFont="1" applyFill="1" applyBorder="1" applyAlignment="1">
      <alignment horizontal="left"/>
    </xf>
    <xf numFmtId="173" fontId="0" fillId="2" borderId="1" xfId="0" applyNumberFormat="1" applyFont="1" applyFill="1" applyBorder="1" applyAlignment="1">
      <alignment horizontal="center"/>
    </xf>
    <xf numFmtId="173" fontId="0" fillId="2" borderId="14" xfId="0" applyNumberFormat="1" applyFont="1" applyFill="1" applyBorder="1" applyAlignment="1">
      <alignment horizontal="center"/>
    </xf>
    <xf numFmtId="0" fontId="0" fillId="0" borderId="39" xfId="0" applyFont="1" applyFill="1" applyBorder="1" applyAlignment="1">
      <alignment horizontal="left"/>
    </xf>
    <xf numFmtId="0" fontId="0" fillId="0" borderId="21" xfId="0" applyFont="1" applyFill="1" applyBorder="1" applyAlignment="1">
      <alignment horizontal="left"/>
    </xf>
    <xf numFmtId="2" fontId="1" fillId="0" borderId="28" xfId="0" applyNumberFormat="1" applyFont="1" applyFill="1" applyBorder="1" applyAlignment="1" applyProtection="1">
      <alignment horizontal="center" vertical="center" wrapText="1"/>
      <protection/>
    </xf>
    <xf numFmtId="2" fontId="1" fillId="0" borderId="59" xfId="0" applyNumberFormat="1" applyFont="1" applyFill="1" applyBorder="1" applyAlignment="1" applyProtection="1">
      <alignment horizontal="center" vertical="center" wrapText="1"/>
      <protection/>
    </xf>
    <xf numFmtId="1" fontId="0" fillId="0" borderId="21" xfId="0" applyNumberFormat="1" applyFont="1" applyBorder="1" applyAlignment="1">
      <alignment horizontal="center"/>
    </xf>
    <xf numFmtId="2" fontId="10" fillId="0" borderId="28" xfId="0" applyNumberFormat="1" applyFont="1" applyFill="1" applyBorder="1" applyAlignment="1" applyProtection="1">
      <alignment horizontal="center" vertical="center" wrapText="1"/>
      <protection/>
    </xf>
    <xf numFmtId="9" fontId="0" fillId="0" borderId="1" xfId="0" applyNumberFormat="1" applyFont="1" applyFill="1" applyBorder="1" applyAlignment="1">
      <alignment horizontal="center"/>
    </xf>
    <xf numFmtId="9" fontId="0" fillId="0" borderId="14" xfId="0" applyNumberFormat="1" applyFont="1" applyFill="1" applyBorder="1" applyAlignment="1">
      <alignment horizontal="center"/>
    </xf>
    <xf numFmtId="0" fontId="0" fillId="2" borderId="21" xfId="0" applyFont="1" applyFill="1" applyBorder="1" applyAlignment="1">
      <alignment horizontal="center"/>
    </xf>
    <xf numFmtId="0" fontId="0" fillId="2" borderId="1" xfId="0" applyFont="1" applyFill="1" applyBorder="1" applyAlignment="1">
      <alignment horizontal="center"/>
    </xf>
    <xf numFmtId="0" fontId="0" fillId="0" borderId="4" xfId="0" applyFont="1" applyFill="1" applyBorder="1" applyAlignment="1">
      <alignment horizontal="left"/>
    </xf>
    <xf numFmtId="0" fontId="0" fillId="0" borderId="4" xfId="0" applyFont="1" applyBorder="1" applyAlignment="1">
      <alignment horizontal="center"/>
    </xf>
    <xf numFmtId="0" fontId="1" fillId="0" borderId="12" xfId="0" applyFont="1" applyFill="1" applyBorder="1" applyAlignment="1">
      <alignment horizontal="left" wrapText="1"/>
    </xf>
    <xf numFmtId="0" fontId="0" fillId="2" borderId="2" xfId="0" applyFont="1" applyFill="1" applyBorder="1" applyAlignment="1">
      <alignment horizontal="center"/>
    </xf>
    <xf numFmtId="0" fontId="0" fillId="0" borderId="2" xfId="0" applyFont="1" applyBorder="1" applyAlignment="1">
      <alignment horizontal="center"/>
    </xf>
    <xf numFmtId="0" fontId="0" fillId="0" borderId="10" xfId="0" applyFont="1" applyBorder="1" applyAlignment="1">
      <alignment horizontal="center"/>
    </xf>
    <xf numFmtId="167" fontId="0" fillId="0" borderId="1" xfId="0" applyNumberFormat="1" applyFont="1" applyBorder="1" applyAlignment="1">
      <alignment horizontal="center"/>
    </xf>
    <xf numFmtId="3" fontId="0" fillId="0" borderId="1" xfId="0" applyNumberFormat="1" applyFont="1" applyBorder="1" applyAlignment="1">
      <alignment horizontal="center"/>
    </xf>
    <xf numFmtId="3" fontId="0" fillId="0" borderId="11"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3" fontId="0" fillId="0" borderId="2" xfId="0" applyNumberFormat="1" applyFont="1" applyFill="1" applyBorder="1" applyAlignment="1">
      <alignment horizontal="center" vertical="center"/>
    </xf>
    <xf numFmtId="0" fontId="0" fillId="0" borderId="2" xfId="0" applyFont="1" applyFill="1" applyBorder="1" applyAlignment="1">
      <alignment horizontal="left"/>
    </xf>
    <xf numFmtId="3" fontId="0" fillId="0" borderId="2" xfId="0" applyNumberFormat="1" applyFont="1" applyBorder="1" applyAlignment="1">
      <alignment horizontal="center"/>
    </xf>
    <xf numFmtId="3" fontId="0" fillId="0" borderId="11" xfId="0" applyNumberFormat="1" applyFont="1" applyBorder="1" applyAlignment="1">
      <alignment horizontal="center"/>
    </xf>
    <xf numFmtId="0" fontId="0" fillId="0" borderId="11" xfId="0" applyFont="1" applyFill="1" applyBorder="1" applyAlignment="1">
      <alignment horizontal="left"/>
    </xf>
    <xf numFmtId="0" fontId="0" fillId="0" borderId="14" xfId="0" applyFont="1" applyBorder="1" applyAlignment="1">
      <alignment horizontal="left"/>
    </xf>
    <xf numFmtId="9" fontId="0" fillId="0" borderId="11" xfId="0" applyNumberFormat="1" applyFont="1" applyFill="1" applyBorder="1" applyAlignment="1">
      <alignment horizontal="center"/>
    </xf>
    <xf numFmtId="0" fontId="11" fillId="0" borderId="11" xfId="0" applyFont="1" applyFill="1" applyBorder="1" applyAlignment="1">
      <alignment horizontal="center"/>
    </xf>
    <xf numFmtId="0" fontId="0" fillId="0" borderId="6" xfId="0" applyFont="1" applyBorder="1" applyAlignment="1">
      <alignment horizontal="center"/>
    </xf>
    <xf numFmtId="0" fontId="0" fillId="0" borderId="15" xfId="0" applyFont="1" applyBorder="1" applyAlignment="1">
      <alignment horizontal="left"/>
    </xf>
    <xf numFmtId="0" fontId="0" fillId="0" borderId="2" xfId="0" applyFont="1" applyBorder="1" applyAlignment="1">
      <alignment horizontal="left"/>
    </xf>
    <xf numFmtId="0" fontId="0" fillId="0" borderId="48" xfId="0" applyFont="1" applyBorder="1" applyAlignment="1">
      <alignment horizontal="center" vertical="center"/>
    </xf>
    <xf numFmtId="0" fontId="0" fillId="0" borderId="5" xfId="0" applyFont="1" applyBorder="1" applyAlignment="1">
      <alignment horizontal="center" vertical="center"/>
    </xf>
    <xf numFmtId="0" fontId="13" fillId="0" borderId="11" xfId="0" applyFont="1" applyBorder="1" applyAlignment="1">
      <alignment horizontal="left" vertical="center" wrapText="1"/>
    </xf>
    <xf numFmtId="0" fontId="13" fillId="0" borderId="6" xfId="0" applyFont="1" applyBorder="1" applyAlignment="1">
      <alignment horizontal="left" vertical="center" wrapText="1"/>
    </xf>
    <xf numFmtId="0" fontId="0" fillId="0" borderId="3" xfId="0" applyFont="1" applyBorder="1" applyAlignment="1">
      <alignment horizontal="center" vertical="center"/>
    </xf>
    <xf numFmtId="0" fontId="13" fillId="0" borderId="1" xfId="0" applyFont="1" applyBorder="1" applyAlignment="1">
      <alignment horizontal="left" vertical="center" wrapText="1"/>
    </xf>
    <xf numFmtId="0" fontId="13" fillId="0" borderId="4" xfId="0" applyFont="1" applyBorder="1" applyAlignment="1">
      <alignment horizontal="left"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8" xfId="0" applyFont="1" applyBorder="1" applyAlignment="1">
      <alignment horizontal="left" vertical="center" wrapText="1"/>
    </xf>
    <xf numFmtId="0" fontId="0" fillId="0" borderId="1" xfId="0" applyFont="1" applyBorder="1" applyAlignment="1">
      <alignment horizontal="left" vertical="center" wrapText="1"/>
    </xf>
    <xf numFmtId="0" fontId="0" fillId="0" borderId="4" xfId="0" applyFont="1" applyBorder="1" applyAlignment="1">
      <alignment horizontal="left" vertical="center" wrapText="1"/>
    </xf>
    <xf numFmtId="3" fontId="0" fillId="0" borderId="14" xfId="0" applyNumberFormat="1" applyFont="1" applyBorder="1" applyAlignment="1">
      <alignment horizontal="center" vertical="center"/>
    </xf>
    <xf numFmtId="3" fontId="0" fillId="0" borderId="39" xfId="0" applyNumberFormat="1" applyFont="1" applyBorder="1" applyAlignment="1">
      <alignment horizontal="center" vertical="center"/>
    </xf>
    <xf numFmtId="3" fontId="0" fillId="0" borderId="21" xfId="0" applyNumberFormat="1" applyFont="1" applyBorder="1" applyAlignment="1">
      <alignment horizontal="center" vertical="center"/>
    </xf>
    <xf numFmtId="0" fontId="0" fillId="0" borderId="11" xfId="0" applyFont="1" applyFill="1" applyBorder="1" applyAlignment="1">
      <alignment horizontal="left" vertical="center"/>
    </xf>
    <xf numFmtId="0" fontId="0" fillId="0" borderId="43" xfId="0" applyFont="1" applyFill="1" applyBorder="1" applyAlignment="1">
      <alignment horizontal="left" vertical="center"/>
    </xf>
    <xf numFmtId="0" fontId="0" fillId="0" borderId="29" xfId="0" applyFont="1" applyBorder="1" applyAlignment="1">
      <alignment horizontal="left" vertical="center" wrapText="1"/>
    </xf>
    <xf numFmtId="0" fontId="0" fillId="0" borderId="8" xfId="0" applyFont="1" applyBorder="1" applyAlignment="1">
      <alignment horizontal="left" vertical="center" wrapText="1"/>
    </xf>
    <xf numFmtId="0" fontId="0" fillId="0" borderId="60" xfId="0" applyFont="1" applyBorder="1" applyAlignment="1">
      <alignment horizontal="left" vertical="center" wrapText="1"/>
    </xf>
    <xf numFmtId="0" fontId="0" fillId="0" borderId="22" xfId="0" applyFont="1" applyBorder="1" applyAlignment="1">
      <alignment horizontal="left" vertical="center" wrapText="1"/>
    </xf>
    <xf numFmtId="0" fontId="0" fillId="0" borderId="37" xfId="0" applyFont="1" applyBorder="1" applyAlignment="1">
      <alignment horizontal="left" vertical="center" wrapText="1"/>
    </xf>
    <xf numFmtId="0" fontId="0" fillId="0" borderId="51" xfId="0" applyFont="1" applyBorder="1" applyAlignment="1">
      <alignment horizontal="left" vertical="center" wrapText="1"/>
    </xf>
    <xf numFmtId="3" fontId="0" fillId="0" borderId="43" xfId="0" applyNumberFormat="1" applyFont="1" applyBorder="1" applyAlignment="1">
      <alignment horizontal="center" vertical="center"/>
    </xf>
    <xf numFmtId="3" fontId="0" fillId="0" borderId="44" xfId="0" applyNumberFormat="1" applyFont="1" applyBorder="1" applyAlignment="1">
      <alignment horizontal="center" vertical="center"/>
    </xf>
    <xf numFmtId="3" fontId="0" fillId="0" borderId="18" xfId="0" applyNumberFormat="1" applyFont="1" applyBorder="1" applyAlignment="1">
      <alignment horizontal="center" vertical="center"/>
    </xf>
    <xf numFmtId="0" fontId="13" fillId="0" borderId="43" xfId="0" applyFont="1" applyBorder="1" applyAlignment="1">
      <alignment horizontal="left" vertical="center" wrapText="1"/>
    </xf>
    <xf numFmtId="0" fontId="13" fillId="0" borderId="44" xfId="0" applyFont="1" applyBorder="1" applyAlignment="1">
      <alignment horizontal="left" vertical="center" wrapText="1"/>
    </xf>
    <xf numFmtId="0" fontId="13" fillId="0" borderId="45" xfId="0" applyFont="1" applyBorder="1" applyAlignment="1">
      <alignment horizontal="left" vertical="center" wrapText="1"/>
    </xf>
    <xf numFmtId="0" fontId="0" fillId="0" borderId="1" xfId="0" applyFont="1" applyFill="1" applyBorder="1" applyAlignment="1">
      <alignment horizontal="left" vertical="center"/>
    </xf>
    <xf numFmtId="0" fontId="0" fillId="0" borderId="14" xfId="0" applyFont="1" applyFill="1" applyBorder="1" applyAlignment="1">
      <alignment horizontal="left"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0" fillId="0" borderId="6" xfId="0" applyFont="1" applyBorder="1" applyAlignment="1">
      <alignment horizontal="left"/>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14" xfId="0" applyFont="1" applyBorder="1" applyAlignment="1">
      <alignment horizontal="left" vertical="center"/>
    </xf>
    <xf numFmtId="0" fontId="0" fillId="0" borderId="49" xfId="0" applyFont="1" applyBorder="1" applyAlignment="1">
      <alignment horizontal="left" vertical="center"/>
    </xf>
    <xf numFmtId="0" fontId="3" fillId="0" borderId="19" xfId="0" applyFont="1" applyBorder="1" applyAlignment="1">
      <alignment horizontal="center" wrapText="1"/>
    </xf>
    <xf numFmtId="0" fontId="3" fillId="0" borderId="39" xfId="0" applyFont="1" applyBorder="1" applyAlignment="1">
      <alignment horizontal="center"/>
    </xf>
    <xf numFmtId="0" fontId="3" fillId="0" borderId="49" xfId="0" applyFont="1" applyBorder="1" applyAlignment="1">
      <alignment horizontal="center"/>
    </xf>
    <xf numFmtId="0" fontId="0" fillId="0" borderId="19" xfId="0" applyFont="1" applyBorder="1" applyAlignment="1">
      <alignment horizontal="center"/>
    </xf>
    <xf numFmtId="0" fontId="0" fillId="0" borderId="39" xfId="0" applyFont="1" applyBorder="1" applyAlignment="1">
      <alignment horizontal="center"/>
    </xf>
    <xf numFmtId="0" fontId="0" fillId="0" borderId="49" xfId="0" applyFont="1" applyBorder="1" applyAlignment="1">
      <alignment horizontal="center"/>
    </xf>
    <xf numFmtId="3" fontId="3" fillId="0" borderId="14" xfId="0" applyNumberFormat="1" applyFont="1" applyBorder="1" applyAlignment="1">
      <alignment horizontal="center" vertical="center"/>
    </xf>
    <xf numFmtId="3" fontId="3" fillId="0" borderId="21" xfId="0" applyNumberFormat="1" applyFont="1" applyBorder="1" applyAlignment="1">
      <alignment horizontal="center" vertical="center"/>
    </xf>
    <xf numFmtId="0" fontId="0" fillId="0" borderId="21" xfId="0" applyFont="1" applyBorder="1" applyAlignment="1">
      <alignment horizontal="left" vertical="center"/>
    </xf>
    <xf numFmtId="3" fontId="3" fillId="0" borderId="39" xfId="0" applyNumberFormat="1" applyFont="1" applyBorder="1" applyAlignment="1">
      <alignment horizontal="center" vertical="center"/>
    </xf>
    <xf numFmtId="0" fontId="0" fillId="4" borderId="40" xfId="0" applyFont="1" applyFill="1" applyBorder="1" applyAlignment="1">
      <alignment vertical="center" wrapText="1"/>
    </xf>
    <xf numFmtId="0" fontId="0" fillId="4" borderId="41" xfId="0" applyFont="1" applyFill="1" applyBorder="1" applyAlignment="1">
      <alignment vertical="center" wrapText="1"/>
    </xf>
    <xf numFmtId="0" fontId="0" fillId="4" borderId="56" xfId="0" applyFont="1" applyFill="1" applyBorder="1" applyAlignment="1">
      <alignment vertical="center" wrapText="1"/>
    </xf>
    <xf numFmtId="0" fontId="3" fillId="4" borderId="1" xfId="0" applyFont="1" applyFill="1" applyBorder="1" applyAlignment="1">
      <alignment horizontal="center"/>
    </xf>
  </cellXfs>
  <cellStyles count="8">
    <cellStyle name="Normal" xfId="0"/>
    <cellStyle name="Comma" xfId="15"/>
    <cellStyle name="Comma [0]" xfId="16"/>
    <cellStyle name="Euro"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2.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18.emf" /><Relationship Id="rId6" Type="http://schemas.openxmlformats.org/officeDocument/2006/relationships/image" Target="../media/image27.emf" /><Relationship Id="rId7" Type="http://schemas.openxmlformats.org/officeDocument/2006/relationships/image" Target="../media/image22.emf" /><Relationship Id="rId8" Type="http://schemas.openxmlformats.org/officeDocument/2006/relationships/image" Target="../media/image26.emf" /><Relationship Id="rId9" Type="http://schemas.openxmlformats.org/officeDocument/2006/relationships/image" Target="../media/image28.emf" /><Relationship Id="rId10" Type="http://schemas.openxmlformats.org/officeDocument/2006/relationships/image" Target="../media/image25.emf" /><Relationship Id="rId11" Type="http://schemas.openxmlformats.org/officeDocument/2006/relationships/image" Target="../media/image19.emf" /><Relationship Id="rId12" Type="http://schemas.openxmlformats.org/officeDocument/2006/relationships/image" Target="../media/image12.emf" /><Relationship Id="rId13" Type="http://schemas.openxmlformats.org/officeDocument/2006/relationships/image" Target="../media/image23.emf" /><Relationship Id="rId14" Type="http://schemas.openxmlformats.org/officeDocument/2006/relationships/image" Target="../media/image30.emf" /><Relationship Id="rId15" Type="http://schemas.openxmlformats.org/officeDocument/2006/relationships/image" Target="../media/image3.emf" /><Relationship Id="rId16" Type="http://schemas.openxmlformats.org/officeDocument/2006/relationships/image" Target="../media/image39.emf" /><Relationship Id="rId17" Type="http://schemas.openxmlformats.org/officeDocument/2006/relationships/image" Target="../media/image13.emf" /><Relationship Id="rId18" Type="http://schemas.openxmlformats.org/officeDocument/2006/relationships/image" Target="../media/image16.emf" /><Relationship Id="rId19" Type="http://schemas.openxmlformats.org/officeDocument/2006/relationships/image" Target="../media/image5.emf" /><Relationship Id="rId20" Type="http://schemas.openxmlformats.org/officeDocument/2006/relationships/image" Target="../media/image21.emf" /><Relationship Id="rId21" Type="http://schemas.openxmlformats.org/officeDocument/2006/relationships/image" Target="../media/image15.emf" /><Relationship Id="rId22" Type="http://schemas.openxmlformats.org/officeDocument/2006/relationships/image" Target="../media/image17.emf" /><Relationship Id="rId23" Type="http://schemas.openxmlformats.org/officeDocument/2006/relationships/image" Target="../media/image8.emf" /><Relationship Id="rId24" Type="http://schemas.openxmlformats.org/officeDocument/2006/relationships/image" Target="../media/image20.emf" /><Relationship Id="rId25" Type="http://schemas.openxmlformats.org/officeDocument/2006/relationships/image" Target="../media/image4.emf" /><Relationship Id="rId26" Type="http://schemas.openxmlformats.org/officeDocument/2006/relationships/image" Target="../media/image2.emf" /><Relationship Id="rId27" Type="http://schemas.openxmlformats.org/officeDocument/2006/relationships/image" Target="../media/image36.emf" /><Relationship Id="rId28" Type="http://schemas.openxmlformats.org/officeDocument/2006/relationships/image" Target="../media/image38.emf" /><Relationship Id="rId29" Type="http://schemas.openxmlformats.org/officeDocument/2006/relationships/image" Target="../media/image11.emf" /><Relationship Id="rId30" Type="http://schemas.openxmlformats.org/officeDocument/2006/relationships/image" Target="../media/image10.emf" /><Relationship Id="rId31" Type="http://schemas.openxmlformats.org/officeDocument/2006/relationships/image" Target="../media/image9.emf" /><Relationship Id="rId32" Type="http://schemas.openxmlformats.org/officeDocument/2006/relationships/image" Target="../media/image37.emf" /><Relationship Id="rId33" Type="http://schemas.openxmlformats.org/officeDocument/2006/relationships/image" Target="../media/image2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342900</xdr:colOff>
      <xdr:row>0</xdr:row>
      <xdr:rowOff>838200</xdr:rowOff>
    </xdr:to>
    <xdr:pic>
      <xdr:nvPicPr>
        <xdr:cNvPr id="1" name="Picture 1"/>
        <xdr:cNvPicPr preferRelativeResize="1">
          <a:picLocks noChangeAspect="1"/>
        </xdr:cNvPicPr>
      </xdr:nvPicPr>
      <xdr:blipFill>
        <a:blip r:embed="rId1"/>
        <a:stretch>
          <a:fillRect/>
        </a:stretch>
      </xdr:blipFill>
      <xdr:spPr>
        <a:xfrm>
          <a:off x="0" y="0"/>
          <a:ext cx="2581275" cy="838200"/>
        </a:xfrm>
        <a:prstGeom prst="rect">
          <a:avLst/>
        </a:prstGeom>
        <a:noFill/>
        <a:ln w="9525" cmpd="sng">
          <a:noFill/>
        </a:ln>
      </xdr:spPr>
    </xdr:pic>
    <xdr:clientData/>
  </xdr:twoCellAnchor>
  <xdr:twoCellAnchor editAs="oneCell">
    <xdr:from>
      <xdr:col>0</xdr:col>
      <xdr:colOff>1962150</xdr:colOff>
      <xdr:row>60</xdr:row>
      <xdr:rowOff>9525</xdr:rowOff>
    </xdr:from>
    <xdr:to>
      <xdr:col>3</xdr:col>
      <xdr:colOff>66675</xdr:colOff>
      <xdr:row>61</xdr:row>
      <xdr:rowOff>9525</xdr:rowOff>
    </xdr:to>
    <xdr:pic>
      <xdr:nvPicPr>
        <xdr:cNvPr id="2" name="ComboBox1"/>
        <xdr:cNvPicPr preferRelativeResize="1">
          <a:picLocks noChangeAspect="1"/>
        </xdr:cNvPicPr>
      </xdr:nvPicPr>
      <xdr:blipFill>
        <a:blip r:embed="rId2"/>
        <a:stretch>
          <a:fillRect/>
        </a:stretch>
      </xdr:blipFill>
      <xdr:spPr>
        <a:xfrm>
          <a:off x="1962150" y="11877675"/>
          <a:ext cx="1143000" cy="161925"/>
        </a:xfrm>
        <a:prstGeom prst="rect">
          <a:avLst/>
        </a:prstGeom>
        <a:noFill/>
        <a:ln w="9525" cmpd="sng">
          <a:noFill/>
        </a:ln>
      </xdr:spPr>
    </xdr:pic>
    <xdr:clientData/>
  </xdr:twoCellAnchor>
  <xdr:twoCellAnchor editAs="oneCell">
    <xdr:from>
      <xdr:col>0</xdr:col>
      <xdr:colOff>0</xdr:colOff>
      <xdr:row>9</xdr:row>
      <xdr:rowOff>9525</xdr:rowOff>
    </xdr:from>
    <xdr:to>
      <xdr:col>1</xdr:col>
      <xdr:colOff>9525</xdr:colOff>
      <xdr:row>10</xdr:row>
      <xdr:rowOff>9525</xdr:rowOff>
    </xdr:to>
    <xdr:pic>
      <xdr:nvPicPr>
        <xdr:cNvPr id="3" name="ComboBox2"/>
        <xdr:cNvPicPr preferRelativeResize="1">
          <a:picLocks noChangeAspect="1"/>
        </xdr:cNvPicPr>
      </xdr:nvPicPr>
      <xdr:blipFill>
        <a:blip r:embed="rId3"/>
        <a:stretch>
          <a:fillRect/>
        </a:stretch>
      </xdr:blipFill>
      <xdr:spPr>
        <a:xfrm>
          <a:off x="0" y="3000375"/>
          <a:ext cx="2247900" cy="161925"/>
        </a:xfrm>
        <a:prstGeom prst="rect">
          <a:avLst/>
        </a:prstGeom>
        <a:noFill/>
        <a:ln w="9525" cmpd="sng">
          <a:noFill/>
        </a:ln>
      </xdr:spPr>
    </xdr:pic>
    <xdr:clientData/>
  </xdr:twoCellAnchor>
  <xdr:twoCellAnchor editAs="oneCell">
    <xdr:from>
      <xdr:col>0</xdr:col>
      <xdr:colOff>0</xdr:colOff>
      <xdr:row>10</xdr:row>
      <xdr:rowOff>9525</xdr:rowOff>
    </xdr:from>
    <xdr:to>
      <xdr:col>1</xdr:col>
      <xdr:colOff>9525</xdr:colOff>
      <xdr:row>11</xdr:row>
      <xdr:rowOff>9525</xdr:rowOff>
    </xdr:to>
    <xdr:pic>
      <xdr:nvPicPr>
        <xdr:cNvPr id="4" name="ComboBox3"/>
        <xdr:cNvPicPr preferRelativeResize="1">
          <a:picLocks noChangeAspect="1"/>
        </xdr:cNvPicPr>
      </xdr:nvPicPr>
      <xdr:blipFill>
        <a:blip r:embed="rId4"/>
        <a:stretch>
          <a:fillRect/>
        </a:stretch>
      </xdr:blipFill>
      <xdr:spPr>
        <a:xfrm>
          <a:off x="0" y="3162300"/>
          <a:ext cx="2247900" cy="161925"/>
        </a:xfrm>
        <a:prstGeom prst="rect">
          <a:avLst/>
        </a:prstGeom>
        <a:noFill/>
        <a:ln w="9525" cmpd="sng">
          <a:noFill/>
        </a:ln>
      </xdr:spPr>
    </xdr:pic>
    <xdr:clientData/>
  </xdr:twoCellAnchor>
  <xdr:twoCellAnchor editAs="oneCell">
    <xdr:from>
      <xdr:col>0</xdr:col>
      <xdr:colOff>0</xdr:colOff>
      <xdr:row>11</xdr:row>
      <xdr:rowOff>9525</xdr:rowOff>
    </xdr:from>
    <xdr:to>
      <xdr:col>1</xdr:col>
      <xdr:colOff>9525</xdr:colOff>
      <xdr:row>12</xdr:row>
      <xdr:rowOff>9525</xdr:rowOff>
    </xdr:to>
    <xdr:pic>
      <xdr:nvPicPr>
        <xdr:cNvPr id="5" name="ComboBox4"/>
        <xdr:cNvPicPr preferRelativeResize="1">
          <a:picLocks noChangeAspect="1"/>
        </xdr:cNvPicPr>
      </xdr:nvPicPr>
      <xdr:blipFill>
        <a:blip r:embed="rId4"/>
        <a:stretch>
          <a:fillRect/>
        </a:stretch>
      </xdr:blipFill>
      <xdr:spPr>
        <a:xfrm>
          <a:off x="0" y="3324225"/>
          <a:ext cx="2247900" cy="161925"/>
        </a:xfrm>
        <a:prstGeom prst="rect">
          <a:avLst/>
        </a:prstGeom>
        <a:noFill/>
        <a:ln w="9525" cmpd="sng">
          <a:noFill/>
        </a:ln>
      </xdr:spPr>
    </xdr:pic>
    <xdr:clientData/>
  </xdr:twoCellAnchor>
  <xdr:twoCellAnchor editAs="oneCell">
    <xdr:from>
      <xdr:col>0</xdr:col>
      <xdr:colOff>0</xdr:colOff>
      <xdr:row>12</xdr:row>
      <xdr:rowOff>9525</xdr:rowOff>
    </xdr:from>
    <xdr:to>
      <xdr:col>1</xdr:col>
      <xdr:colOff>9525</xdr:colOff>
      <xdr:row>13</xdr:row>
      <xdr:rowOff>9525</xdr:rowOff>
    </xdr:to>
    <xdr:pic>
      <xdr:nvPicPr>
        <xdr:cNvPr id="6" name="ComboBox5"/>
        <xdr:cNvPicPr preferRelativeResize="1">
          <a:picLocks noChangeAspect="1"/>
        </xdr:cNvPicPr>
      </xdr:nvPicPr>
      <xdr:blipFill>
        <a:blip r:embed="rId4"/>
        <a:stretch>
          <a:fillRect/>
        </a:stretch>
      </xdr:blipFill>
      <xdr:spPr>
        <a:xfrm>
          <a:off x="0" y="3486150"/>
          <a:ext cx="2247900" cy="161925"/>
        </a:xfrm>
        <a:prstGeom prst="rect">
          <a:avLst/>
        </a:prstGeom>
        <a:noFill/>
        <a:ln w="9525" cmpd="sng">
          <a:noFill/>
        </a:ln>
      </xdr:spPr>
    </xdr:pic>
    <xdr:clientData/>
  </xdr:twoCellAnchor>
  <xdr:twoCellAnchor editAs="oneCell">
    <xdr:from>
      <xdr:col>0</xdr:col>
      <xdr:colOff>0</xdr:colOff>
      <xdr:row>13</xdr:row>
      <xdr:rowOff>9525</xdr:rowOff>
    </xdr:from>
    <xdr:to>
      <xdr:col>1</xdr:col>
      <xdr:colOff>9525</xdr:colOff>
      <xdr:row>14</xdr:row>
      <xdr:rowOff>9525</xdr:rowOff>
    </xdr:to>
    <xdr:pic>
      <xdr:nvPicPr>
        <xdr:cNvPr id="7" name="ComboBox6"/>
        <xdr:cNvPicPr preferRelativeResize="1">
          <a:picLocks noChangeAspect="1"/>
        </xdr:cNvPicPr>
      </xdr:nvPicPr>
      <xdr:blipFill>
        <a:blip r:embed="rId4"/>
        <a:stretch>
          <a:fillRect/>
        </a:stretch>
      </xdr:blipFill>
      <xdr:spPr>
        <a:xfrm>
          <a:off x="0" y="3648075"/>
          <a:ext cx="2247900" cy="161925"/>
        </a:xfrm>
        <a:prstGeom prst="rect">
          <a:avLst/>
        </a:prstGeom>
        <a:noFill/>
        <a:ln w="9525" cmpd="sng">
          <a:noFill/>
        </a:ln>
      </xdr:spPr>
    </xdr:pic>
    <xdr:clientData/>
  </xdr:twoCellAnchor>
  <xdr:twoCellAnchor editAs="oneCell">
    <xdr:from>
      <xdr:col>0</xdr:col>
      <xdr:colOff>0</xdr:colOff>
      <xdr:row>14</xdr:row>
      <xdr:rowOff>9525</xdr:rowOff>
    </xdr:from>
    <xdr:to>
      <xdr:col>1</xdr:col>
      <xdr:colOff>9525</xdr:colOff>
      <xdr:row>15</xdr:row>
      <xdr:rowOff>9525</xdr:rowOff>
    </xdr:to>
    <xdr:pic>
      <xdr:nvPicPr>
        <xdr:cNvPr id="8" name="ComboBox7"/>
        <xdr:cNvPicPr preferRelativeResize="1">
          <a:picLocks noChangeAspect="1"/>
        </xdr:cNvPicPr>
      </xdr:nvPicPr>
      <xdr:blipFill>
        <a:blip r:embed="rId4"/>
        <a:stretch>
          <a:fillRect/>
        </a:stretch>
      </xdr:blipFill>
      <xdr:spPr>
        <a:xfrm>
          <a:off x="0" y="3810000"/>
          <a:ext cx="2247900" cy="161925"/>
        </a:xfrm>
        <a:prstGeom prst="rect">
          <a:avLst/>
        </a:prstGeom>
        <a:noFill/>
        <a:ln w="9525" cmpd="sng">
          <a:noFill/>
        </a:ln>
      </xdr:spPr>
    </xdr:pic>
    <xdr:clientData/>
  </xdr:twoCellAnchor>
  <xdr:twoCellAnchor editAs="oneCell">
    <xdr:from>
      <xdr:col>0</xdr:col>
      <xdr:colOff>0</xdr:colOff>
      <xdr:row>15</xdr:row>
      <xdr:rowOff>9525</xdr:rowOff>
    </xdr:from>
    <xdr:to>
      <xdr:col>1</xdr:col>
      <xdr:colOff>9525</xdr:colOff>
      <xdr:row>16</xdr:row>
      <xdr:rowOff>9525</xdr:rowOff>
    </xdr:to>
    <xdr:pic>
      <xdr:nvPicPr>
        <xdr:cNvPr id="9" name="ComboBox8"/>
        <xdr:cNvPicPr preferRelativeResize="1">
          <a:picLocks noChangeAspect="1"/>
        </xdr:cNvPicPr>
      </xdr:nvPicPr>
      <xdr:blipFill>
        <a:blip r:embed="rId4"/>
        <a:stretch>
          <a:fillRect/>
        </a:stretch>
      </xdr:blipFill>
      <xdr:spPr>
        <a:xfrm>
          <a:off x="0" y="3971925"/>
          <a:ext cx="2247900" cy="161925"/>
        </a:xfrm>
        <a:prstGeom prst="rect">
          <a:avLst/>
        </a:prstGeom>
        <a:noFill/>
        <a:ln w="9525" cmpd="sng">
          <a:noFill/>
        </a:ln>
      </xdr:spPr>
    </xdr:pic>
    <xdr:clientData/>
  </xdr:twoCellAnchor>
  <xdr:twoCellAnchor editAs="oneCell">
    <xdr:from>
      <xdr:col>0</xdr:col>
      <xdr:colOff>0</xdr:colOff>
      <xdr:row>16</xdr:row>
      <xdr:rowOff>9525</xdr:rowOff>
    </xdr:from>
    <xdr:to>
      <xdr:col>1</xdr:col>
      <xdr:colOff>9525</xdr:colOff>
      <xdr:row>17</xdr:row>
      <xdr:rowOff>9525</xdr:rowOff>
    </xdr:to>
    <xdr:pic>
      <xdr:nvPicPr>
        <xdr:cNvPr id="10" name="ComboBox9"/>
        <xdr:cNvPicPr preferRelativeResize="1">
          <a:picLocks noChangeAspect="1"/>
        </xdr:cNvPicPr>
      </xdr:nvPicPr>
      <xdr:blipFill>
        <a:blip r:embed="rId4"/>
        <a:stretch>
          <a:fillRect/>
        </a:stretch>
      </xdr:blipFill>
      <xdr:spPr>
        <a:xfrm>
          <a:off x="0" y="4133850"/>
          <a:ext cx="2247900" cy="161925"/>
        </a:xfrm>
        <a:prstGeom prst="rect">
          <a:avLst/>
        </a:prstGeom>
        <a:noFill/>
        <a:ln w="9525" cmpd="sng">
          <a:noFill/>
        </a:ln>
      </xdr:spPr>
    </xdr:pic>
    <xdr:clientData/>
  </xdr:twoCellAnchor>
  <xdr:twoCellAnchor editAs="oneCell">
    <xdr:from>
      <xdr:col>0</xdr:col>
      <xdr:colOff>0</xdr:colOff>
      <xdr:row>17</xdr:row>
      <xdr:rowOff>9525</xdr:rowOff>
    </xdr:from>
    <xdr:to>
      <xdr:col>1</xdr:col>
      <xdr:colOff>9525</xdr:colOff>
      <xdr:row>18</xdr:row>
      <xdr:rowOff>9525</xdr:rowOff>
    </xdr:to>
    <xdr:pic>
      <xdr:nvPicPr>
        <xdr:cNvPr id="11" name="ComboBox10"/>
        <xdr:cNvPicPr preferRelativeResize="1">
          <a:picLocks noChangeAspect="1"/>
        </xdr:cNvPicPr>
      </xdr:nvPicPr>
      <xdr:blipFill>
        <a:blip r:embed="rId4"/>
        <a:stretch>
          <a:fillRect/>
        </a:stretch>
      </xdr:blipFill>
      <xdr:spPr>
        <a:xfrm>
          <a:off x="0" y="4295775"/>
          <a:ext cx="2247900" cy="161925"/>
        </a:xfrm>
        <a:prstGeom prst="rect">
          <a:avLst/>
        </a:prstGeom>
        <a:noFill/>
        <a:ln w="9525" cmpd="sng">
          <a:noFill/>
        </a:ln>
      </xdr:spPr>
    </xdr:pic>
    <xdr:clientData/>
  </xdr:twoCellAnchor>
  <xdr:twoCellAnchor editAs="oneCell">
    <xdr:from>
      <xdr:col>0</xdr:col>
      <xdr:colOff>0</xdr:colOff>
      <xdr:row>18</xdr:row>
      <xdr:rowOff>9525</xdr:rowOff>
    </xdr:from>
    <xdr:to>
      <xdr:col>1</xdr:col>
      <xdr:colOff>9525</xdr:colOff>
      <xdr:row>19</xdr:row>
      <xdr:rowOff>9525</xdr:rowOff>
    </xdr:to>
    <xdr:pic>
      <xdr:nvPicPr>
        <xdr:cNvPr id="12" name="ComboBox11"/>
        <xdr:cNvPicPr preferRelativeResize="1">
          <a:picLocks noChangeAspect="1"/>
        </xdr:cNvPicPr>
      </xdr:nvPicPr>
      <xdr:blipFill>
        <a:blip r:embed="rId4"/>
        <a:stretch>
          <a:fillRect/>
        </a:stretch>
      </xdr:blipFill>
      <xdr:spPr>
        <a:xfrm>
          <a:off x="0" y="4457700"/>
          <a:ext cx="2247900" cy="161925"/>
        </a:xfrm>
        <a:prstGeom prst="rect">
          <a:avLst/>
        </a:prstGeom>
        <a:noFill/>
        <a:ln w="9525" cmpd="sng">
          <a:noFill/>
        </a:ln>
      </xdr:spPr>
    </xdr:pic>
    <xdr:clientData/>
  </xdr:twoCellAnchor>
  <xdr:twoCellAnchor editAs="oneCell">
    <xdr:from>
      <xdr:col>0</xdr:col>
      <xdr:colOff>0</xdr:colOff>
      <xdr:row>35</xdr:row>
      <xdr:rowOff>9525</xdr:rowOff>
    </xdr:from>
    <xdr:to>
      <xdr:col>1</xdr:col>
      <xdr:colOff>9525</xdr:colOff>
      <xdr:row>36</xdr:row>
      <xdr:rowOff>9525</xdr:rowOff>
    </xdr:to>
    <xdr:pic>
      <xdr:nvPicPr>
        <xdr:cNvPr id="13" name="ComboBox12"/>
        <xdr:cNvPicPr preferRelativeResize="1">
          <a:picLocks noChangeAspect="1"/>
        </xdr:cNvPicPr>
      </xdr:nvPicPr>
      <xdr:blipFill>
        <a:blip r:embed="rId5"/>
        <a:stretch>
          <a:fillRect/>
        </a:stretch>
      </xdr:blipFill>
      <xdr:spPr>
        <a:xfrm>
          <a:off x="0" y="7077075"/>
          <a:ext cx="2247900" cy="161925"/>
        </a:xfrm>
        <a:prstGeom prst="rect">
          <a:avLst/>
        </a:prstGeom>
        <a:noFill/>
        <a:ln w="9525" cmpd="sng">
          <a:noFill/>
        </a:ln>
      </xdr:spPr>
    </xdr:pic>
    <xdr:clientData/>
  </xdr:twoCellAnchor>
  <xdr:twoCellAnchor editAs="oneCell">
    <xdr:from>
      <xdr:col>0</xdr:col>
      <xdr:colOff>0</xdr:colOff>
      <xdr:row>36</xdr:row>
      <xdr:rowOff>9525</xdr:rowOff>
    </xdr:from>
    <xdr:to>
      <xdr:col>1</xdr:col>
      <xdr:colOff>9525</xdr:colOff>
      <xdr:row>37</xdr:row>
      <xdr:rowOff>9525</xdr:rowOff>
    </xdr:to>
    <xdr:pic>
      <xdr:nvPicPr>
        <xdr:cNvPr id="14" name="ComboBox13"/>
        <xdr:cNvPicPr preferRelativeResize="1">
          <a:picLocks noChangeAspect="1"/>
        </xdr:cNvPicPr>
      </xdr:nvPicPr>
      <xdr:blipFill>
        <a:blip r:embed="rId6"/>
        <a:stretch>
          <a:fillRect/>
        </a:stretch>
      </xdr:blipFill>
      <xdr:spPr>
        <a:xfrm>
          <a:off x="0" y="7239000"/>
          <a:ext cx="2247900" cy="161925"/>
        </a:xfrm>
        <a:prstGeom prst="rect">
          <a:avLst/>
        </a:prstGeom>
        <a:noFill/>
        <a:ln w="9525" cmpd="sng">
          <a:noFill/>
        </a:ln>
      </xdr:spPr>
    </xdr:pic>
    <xdr:clientData/>
  </xdr:twoCellAnchor>
  <xdr:twoCellAnchor editAs="oneCell">
    <xdr:from>
      <xdr:col>0</xdr:col>
      <xdr:colOff>0</xdr:colOff>
      <xdr:row>37</xdr:row>
      <xdr:rowOff>9525</xdr:rowOff>
    </xdr:from>
    <xdr:to>
      <xdr:col>1</xdr:col>
      <xdr:colOff>9525</xdr:colOff>
      <xdr:row>38</xdr:row>
      <xdr:rowOff>9525</xdr:rowOff>
    </xdr:to>
    <xdr:pic>
      <xdr:nvPicPr>
        <xdr:cNvPr id="15" name="ComboBox14"/>
        <xdr:cNvPicPr preferRelativeResize="1">
          <a:picLocks noChangeAspect="1"/>
        </xdr:cNvPicPr>
      </xdr:nvPicPr>
      <xdr:blipFill>
        <a:blip r:embed="rId7"/>
        <a:stretch>
          <a:fillRect/>
        </a:stretch>
      </xdr:blipFill>
      <xdr:spPr>
        <a:xfrm>
          <a:off x="0" y="7400925"/>
          <a:ext cx="2247900" cy="161925"/>
        </a:xfrm>
        <a:prstGeom prst="rect">
          <a:avLst/>
        </a:prstGeom>
        <a:noFill/>
        <a:ln w="9525" cmpd="sng">
          <a:noFill/>
        </a:ln>
      </xdr:spPr>
    </xdr:pic>
    <xdr:clientData/>
  </xdr:twoCellAnchor>
  <xdr:twoCellAnchor editAs="oneCell">
    <xdr:from>
      <xdr:col>0</xdr:col>
      <xdr:colOff>0</xdr:colOff>
      <xdr:row>38</xdr:row>
      <xdr:rowOff>9525</xdr:rowOff>
    </xdr:from>
    <xdr:to>
      <xdr:col>1</xdr:col>
      <xdr:colOff>9525</xdr:colOff>
      <xdr:row>39</xdr:row>
      <xdr:rowOff>9525</xdr:rowOff>
    </xdr:to>
    <xdr:pic>
      <xdr:nvPicPr>
        <xdr:cNvPr id="16" name="ComboBox15"/>
        <xdr:cNvPicPr preferRelativeResize="1">
          <a:picLocks noChangeAspect="1"/>
        </xdr:cNvPicPr>
      </xdr:nvPicPr>
      <xdr:blipFill>
        <a:blip r:embed="rId8"/>
        <a:stretch>
          <a:fillRect/>
        </a:stretch>
      </xdr:blipFill>
      <xdr:spPr>
        <a:xfrm>
          <a:off x="0" y="7562850"/>
          <a:ext cx="2247900" cy="161925"/>
        </a:xfrm>
        <a:prstGeom prst="rect">
          <a:avLst/>
        </a:prstGeom>
        <a:noFill/>
        <a:ln w="9525" cmpd="sng">
          <a:noFill/>
        </a:ln>
      </xdr:spPr>
    </xdr:pic>
    <xdr:clientData/>
  </xdr:twoCellAnchor>
  <xdr:twoCellAnchor editAs="oneCell">
    <xdr:from>
      <xdr:col>0</xdr:col>
      <xdr:colOff>0</xdr:colOff>
      <xdr:row>39</xdr:row>
      <xdr:rowOff>9525</xdr:rowOff>
    </xdr:from>
    <xdr:to>
      <xdr:col>1</xdr:col>
      <xdr:colOff>9525</xdr:colOff>
      <xdr:row>40</xdr:row>
      <xdr:rowOff>9525</xdr:rowOff>
    </xdr:to>
    <xdr:pic>
      <xdr:nvPicPr>
        <xdr:cNvPr id="17" name="ComboBox16"/>
        <xdr:cNvPicPr preferRelativeResize="1">
          <a:picLocks noChangeAspect="1"/>
        </xdr:cNvPicPr>
      </xdr:nvPicPr>
      <xdr:blipFill>
        <a:blip r:embed="rId9"/>
        <a:stretch>
          <a:fillRect/>
        </a:stretch>
      </xdr:blipFill>
      <xdr:spPr>
        <a:xfrm>
          <a:off x="0" y="7724775"/>
          <a:ext cx="2247900" cy="161925"/>
        </a:xfrm>
        <a:prstGeom prst="rect">
          <a:avLst/>
        </a:prstGeom>
        <a:noFill/>
        <a:ln w="9525" cmpd="sng">
          <a:noFill/>
        </a:ln>
      </xdr:spPr>
    </xdr:pic>
    <xdr:clientData/>
  </xdr:twoCellAnchor>
  <xdr:twoCellAnchor editAs="oneCell">
    <xdr:from>
      <xdr:col>0</xdr:col>
      <xdr:colOff>0</xdr:colOff>
      <xdr:row>40</xdr:row>
      <xdr:rowOff>9525</xdr:rowOff>
    </xdr:from>
    <xdr:to>
      <xdr:col>1</xdr:col>
      <xdr:colOff>9525</xdr:colOff>
      <xdr:row>41</xdr:row>
      <xdr:rowOff>9525</xdr:rowOff>
    </xdr:to>
    <xdr:pic>
      <xdr:nvPicPr>
        <xdr:cNvPr id="18" name="ComboBox17"/>
        <xdr:cNvPicPr preferRelativeResize="1">
          <a:picLocks noChangeAspect="1"/>
        </xdr:cNvPicPr>
      </xdr:nvPicPr>
      <xdr:blipFill>
        <a:blip r:embed="rId10"/>
        <a:stretch>
          <a:fillRect/>
        </a:stretch>
      </xdr:blipFill>
      <xdr:spPr>
        <a:xfrm>
          <a:off x="0" y="7886700"/>
          <a:ext cx="2247900" cy="161925"/>
        </a:xfrm>
        <a:prstGeom prst="rect">
          <a:avLst/>
        </a:prstGeom>
        <a:noFill/>
        <a:ln w="9525" cmpd="sng">
          <a:noFill/>
        </a:ln>
      </xdr:spPr>
    </xdr:pic>
    <xdr:clientData/>
  </xdr:twoCellAnchor>
  <xdr:twoCellAnchor editAs="oneCell">
    <xdr:from>
      <xdr:col>0</xdr:col>
      <xdr:colOff>0</xdr:colOff>
      <xdr:row>41</xdr:row>
      <xdr:rowOff>9525</xdr:rowOff>
    </xdr:from>
    <xdr:to>
      <xdr:col>1</xdr:col>
      <xdr:colOff>9525</xdr:colOff>
      <xdr:row>42</xdr:row>
      <xdr:rowOff>9525</xdr:rowOff>
    </xdr:to>
    <xdr:pic>
      <xdr:nvPicPr>
        <xdr:cNvPr id="19" name="ComboBox18"/>
        <xdr:cNvPicPr preferRelativeResize="1">
          <a:picLocks noChangeAspect="1"/>
        </xdr:cNvPicPr>
      </xdr:nvPicPr>
      <xdr:blipFill>
        <a:blip r:embed="rId11"/>
        <a:stretch>
          <a:fillRect/>
        </a:stretch>
      </xdr:blipFill>
      <xdr:spPr>
        <a:xfrm>
          <a:off x="0" y="8048625"/>
          <a:ext cx="2247900" cy="161925"/>
        </a:xfrm>
        <a:prstGeom prst="rect">
          <a:avLst/>
        </a:prstGeom>
        <a:noFill/>
        <a:ln w="9525" cmpd="sng">
          <a:noFill/>
        </a:ln>
      </xdr:spPr>
    </xdr:pic>
    <xdr:clientData/>
  </xdr:twoCellAnchor>
  <xdr:twoCellAnchor editAs="oneCell">
    <xdr:from>
      <xdr:col>0</xdr:col>
      <xdr:colOff>0</xdr:colOff>
      <xdr:row>42</xdr:row>
      <xdr:rowOff>9525</xdr:rowOff>
    </xdr:from>
    <xdr:to>
      <xdr:col>1</xdr:col>
      <xdr:colOff>9525</xdr:colOff>
      <xdr:row>43</xdr:row>
      <xdr:rowOff>9525</xdr:rowOff>
    </xdr:to>
    <xdr:pic>
      <xdr:nvPicPr>
        <xdr:cNvPr id="20" name="ComboBox19"/>
        <xdr:cNvPicPr preferRelativeResize="1">
          <a:picLocks noChangeAspect="1"/>
        </xdr:cNvPicPr>
      </xdr:nvPicPr>
      <xdr:blipFill>
        <a:blip r:embed="rId12"/>
        <a:stretch>
          <a:fillRect/>
        </a:stretch>
      </xdr:blipFill>
      <xdr:spPr>
        <a:xfrm>
          <a:off x="0" y="8210550"/>
          <a:ext cx="2247900" cy="161925"/>
        </a:xfrm>
        <a:prstGeom prst="rect">
          <a:avLst/>
        </a:prstGeom>
        <a:noFill/>
        <a:ln w="9525" cmpd="sng">
          <a:noFill/>
        </a:ln>
      </xdr:spPr>
    </xdr:pic>
    <xdr:clientData/>
  </xdr:twoCellAnchor>
  <xdr:twoCellAnchor editAs="oneCell">
    <xdr:from>
      <xdr:col>0</xdr:col>
      <xdr:colOff>0</xdr:colOff>
      <xdr:row>43</xdr:row>
      <xdr:rowOff>9525</xdr:rowOff>
    </xdr:from>
    <xdr:to>
      <xdr:col>1</xdr:col>
      <xdr:colOff>9525</xdr:colOff>
      <xdr:row>44</xdr:row>
      <xdr:rowOff>9525</xdr:rowOff>
    </xdr:to>
    <xdr:pic>
      <xdr:nvPicPr>
        <xdr:cNvPr id="21" name="ComboBox20"/>
        <xdr:cNvPicPr preferRelativeResize="1">
          <a:picLocks noChangeAspect="1"/>
        </xdr:cNvPicPr>
      </xdr:nvPicPr>
      <xdr:blipFill>
        <a:blip r:embed="rId13"/>
        <a:stretch>
          <a:fillRect/>
        </a:stretch>
      </xdr:blipFill>
      <xdr:spPr>
        <a:xfrm>
          <a:off x="0" y="8372475"/>
          <a:ext cx="2247900" cy="161925"/>
        </a:xfrm>
        <a:prstGeom prst="rect">
          <a:avLst/>
        </a:prstGeom>
        <a:noFill/>
        <a:ln w="9525" cmpd="sng">
          <a:noFill/>
        </a:ln>
      </xdr:spPr>
    </xdr:pic>
    <xdr:clientData/>
  </xdr:twoCellAnchor>
  <xdr:twoCellAnchor editAs="oneCell">
    <xdr:from>
      <xdr:col>0</xdr:col>
      <xdr:colOff>0</xdr:colOff>
      <xdr:row>44</xdr:row>
      <xdr:rowOff>9525</xdr:rowOff>
    </xdr:from>
    <xdr:to>
      <xdr:col>1</xdr:col>
      <xdr:colOff>9525</xdr:colOff>
      <xdr:row>45</xdr:row>
      <xdr:rowOff>9525</xdr:rowOff>
    </xdr:to>
    <xdr:pic>
      <xdr:nvPicPr>
        <xdr:cNvPr id="22" name="ComboBox21"/>
        <xdr:cNvPicPr preferRelativeResize="1">
          <a:picLocks noChangeAspect="1"/>
        </xdr:cNvPicPr>
      </xdr:nvPicPr>
      <xdr:blipFill>
        <a:blip r:embed="rId14"/>
        <a:stretch>
          <a:fillRect/>
        </a:stretch>
      </xdr:blipFill>
      <xdr:spPr>
        <a:xfrm>
          <a:off x="0" y="8534400"/>
          <a:ext cx="2247900" cy="161925"/>
        </a:xfrm>
        <a:prstGeom prst="rect">
          <a:avLst/>
        </a:prstGeom>
        <a:noFill/>
        <a:ln w="9525" cmpd="sng">
          <a:noFill/>
        </a:ln>
      </xdr:spPr>
    </xdr:pic>
    <xdr:clientData/>
  </xdr:twoCellAnchor>
  <xdr:twoCellAnchor editAs="oneCell">
    <xdr:from>
      <xdr:col>0</xdr:col>
      <xdr:colOff>0</xdr:colOff>
      <xdr:row>10</xdr:row>
      <xdr:rowOff>9525</xdr:rowOff>
    </xdr:from>
    <xdr:to>
      <xdr:col>1</xdr:col>
      <xdr:colOff>9525</xdr:colOff>
      <xdr:row>11</xdr:row>
      <xdr:rowOff>9525</xdr:rowOff>
    </xdr:to>
    <xdr:pic>
      <xdr:nvPicPr>
        <xdr:cNvPr id="23" name="ComboBox22"/>
        <xdr:cNvPicPr preferRelativeResize="1">
          <a:picLocks noChangeAspect="1"/>
        </xdr:cNvPicPr>
      </xdr:nvPicPr>
      <xdr:blipFill>
        <a:blip r:embed="rId15"/>
        <a:stretch>
          <a:fillRect/>
        </a:stretch>
      </xdr:blipFill>
      <xdr:spPr>
        <a:xfrm>
          <a:off x="0" y="3162300"/>
          <a:ext cx="2247900" cy="161925"/>
        </a:xfrm>
        <a:prstGeom prst="rect">
          <a:avLst/>
        </a:prstGeom>
        <a:noFill/>
        <a:ln w="9525" cmpd="sng">
          <a:noFill/>
        </a:ln>
      </xdr:spPr>
    </xdr:pic>
    <xdr:clientData/>
  </xdr:twoCellAnchor>
  <xdr:twoCellAnchor editAs="oneCell">
    <xdr:from>
      <xdr:col>0</xdr:col>
      <xdr:colOff>0</xdr:colOff>
      <xdr:row>11</xdr:row>
      <xdr:rowOff>9525</xdr:rowOff>
    </xdr:from>
    <xdr:to>
      <xdr:col>1</xdr:col>
      <xdr:colOff>9525</xdr:colOff>
      <xdr:row>12</xdr:row>
      <xdr:rowOff>9525</xdr:rowOff>
    </xdr:to>
    <xdr:pic>
      <xdr:nvPicPr>
        <xdr:cNvPr id="24" name="ComboBox23"/>
        <xdr:cNvPicPr preferRelativeResize="1">
          <a:picLocks noChangeAspect="1"/>
        </xdr:cNvPicPr>
      </xdr:nvPicPr>
      <xdr:blipFill>
        <a:blip r:embed="rId16"/>
        <a:stretch>
          <a:fillRect/>
        </a:stretch>
      </xdr:blipFill>
      <xdr:spPr>
        <a:xfrm>
          <a:off x="0" y="3324225"/>
          <a:ext cx="2247900" cy="161925"/>
        </a:xfrm>
        <a:prstGeom prst="rect">
          <a:avLst/>
        </a:prstGeom>
        <a:noFill/>
        <a:ln w="9525" cmpd="sng">
          <a:noFill/>
        </a:ln>
      </xdr:spPr>
    </xdr:pic>
    <xdr:clientData/>
  </xdr:twoCellAnchor>
  <xdr:twoCellAnchor editAs="oneCell">
    <xdr:from>
      <xdr:col>0</xdr:col>
      <xdr:colOff>0</xdr:colOff>
      <xdr:row>12</xdr:row>
      <xdr:rowOff>9525</xdr:rowOff>
    </xdr:from>
    <xdr:to>
      <xdr:col>1</xdr:col>
      <xdr:colOff>9525</xdr:colOff>
      <xdr:row>13</xdr:row>
      <xdr:rowOff>9525</xdr:rowOff>
    </xdr:to>
    <xdr:pic>
      <xdr:nvPicPr>
        <xdr:cNvPr id="25" name="ComboBox24"/>
        <xdr:cNvPicPr preferRelativeResize="1">
          <a:picLocks noChangeAspect="1"/>
        </xdr:cNvPicPr>
      </xdr:nvPicPr>
      <xdr:blipFill>
        <a:blip r:embed="rId17"/>
        <a:stretch>
          <a:fillRect/>
        </a:stretch>
      </xdr:blipFill>
      <xdr:spPr>
        <a:xfrm>
          <a:off x="0" y="3486150"/>
          <a:ext cx="2247900" cy="161925"/>
        </a:xfrm>
        <a:prstGeom prst="rect">
          <a:avLst/>
        </a:prstGeom>
        <a:noFill/>
        <a:ln w="9525" cmpd="sng">
          <a:noFill/>
        </a:ln>
      </xdr:spPr>
    </xdr:pic>
    <xdr:clientData/>
  </xdr:twoCellAnchor>
  <xdr:twoCellAnchor editAs="oneCell">
    <xdr:from>
      <xdr:col>0</xdr:col>
      <xdr:colOff>0</xdr:colOff>
      <xdr:row>13</xdr:row>
      <xdr:rowOff>9525</xdr:rowOff>
    </xdr:from>
    <xdr:to>
      <xdr:col>1</xdr:col>
      <xdr:colOff>9525</xdr:colOff>
      <xdr:row>14</xdr:row>
      <xdr:rowOff>9525</xdr:rowOff>
    </xdr:to>
    <xdr:pic>
      <xdr:nvPicPr>
        <xdr:cNvPr id="26" name="ComboBox25"/>
        <xdr:cNvPicPr preferRelativeResize="1">
          <a:picLocks noChangeAspect="1"/>
        </xdr:cNvPicPr>
      </xdr:nvPicPr>
      <xdr:blipFill>
        <a:blip r:embed="rId18"/>
        <a:stretch>
          <a:fillRect/>
        </a:stretch>
      </xdr:blipFill>
      <xdr:spPr>
        <a:xfrm>
          <a:off x="0" y="3648075"/>
          <a:ext cx="2247900" cy="161925"/>
        </a:xfrm>
        <a:prstGeom prst="rect">
          <a:avLst/>
        </a:prstGeom>
        <a:noFill/>
        <a:ln w="9525" cmpd="sng">
          <a:noFill/>
        </a:ln>
      </xdr:spPr>
    </xdr:pic>
    <xdr:clientData/>
  </xdr:twoCellAnchor>
  <xdr:twoCellAnchor editAs="oneCell">
    <xdr:from>
      <xdr:col>0</xdr:col>
      <xdr:colOff>0</xdr:colOff>
      <xdr:row>14</xdr:row>
      <xdr:rowOff>9525</xdr:rowOff>
    </xdr:from>
    <xdr:to>
      <xdr:col>1</xdr:col>
      <xdr:colOff>9525</xdr:colOff>
      <xdr:row>15</xdr:row>
      <xdr:rowOff>9525</xdr:rowOff>
    </xdr:to>
    <xdr:pic>
      <xdr:nvPicPr>
        <xdr:cNvPr id="27" name="ComboBox26"/>
        <xdr:cNvPicPr preferRelativeResize="1">
          <a:picLocks noChangeAspect="1"/>
        </xdr:cNvPicPr>
      </xdr:nvPicPr>
      <xdr:blipFill>
        <a:blip r:embed="rId19"/>
        <a:stretch>
          <a:fillRect/>
        </a:stretch>
      </xdr:blipFill>
      <xdr:spPr>
        <a:xfrm>
          <a:off x="0" y="3810000"/>
          <a:ext cx="2247900" cy="161925"/>
        </a:xfrm>
        <a:prstGeom prst="rect">
          <a:avLst/>
        </a:prstGeom>
        <a:noFill/>
        <a:ln w="9525" cmpd="sng">
          <a:noFill/>
        </a:ln>
      </xdr:spPr>
    </xdr:pic>
    <xdr:clientData/>
  </xdr:twoCellAnchor>
  <xdr:twoCellAnchor editAs="oneCell">
    <xdr:from>
      <xdr:col>0</xdr:col>
      <xdr:colOff>0</xdr:colOff>
      <xdr:row>15</xdr:row>
      <xdr:rowOff>9525</xdr:rowOff>
    </xdr:from>
    <xdr:to>
      <xdr:col>1</xdr:col>
      <xdr:colOff>9525</xdr:colOff>
      <xdr:row>16</xdr:row>
      <xdr:rowOff>9525</xdr:rowOff>
    </xdr:to>
    <xdr:pic>
      <xdr:nvPicPr>
        <xdr:cNvPr id="28" name="ComboBox27"/>
        <xdr:cNvPicPr preferRelativeResize="1">
          <a:picLocks noChangeAspect="1"/>
        </xdr:cNvPicPr>
      </xdr:nvPicPr>
      <xdr:blipFill>
        <a:blip r:embed="rId20"/>
        <a:stretch>
          <a:fillRect/>
        </a:stretch>
      </xdr:blipFill>
      <xdr:spPr>
        <a:xfrm>
          <a:off x="0" y="3971925"/>
          <a:ext cx="2247900" cy="161925"/>
        </a:xfrm>
        <a:prstGeom prst="rect">
          <a:avLst/>
        </a:prstGeom>
        <a:noFill/>
        <a:ln w="9525" cmpd="sng">
          <a:noFill/>
        </a:ln>
      </xdr:spPr>
    </xdr:pic>
    <xdr:clientData/>
  </xdr:twoCellAnchor>
  <xdr:twoCellAnchor editAs="oneCell">
    <xdr:from>
      <xdr:col>0</xdr:col>
      <xdr:colOff>0</xdr:colOff>
      <xdr:row>16</xdr:row>
      <xdr:rowOff>9525</xdr:rowOff>
    </xdr:from>
    <xdr:to>
      <xdr:col>1</xdr:col>
      <xdr:colOff>9525</xdr:colOff>
      <xdr:row>17</xdr:row>
      <xdr:rowOff>9525</xdr:rowOff>
    </xdr:to>
    <xdr:pic>
      <xdr:nvPicPr>
        <xdr:cNvPr id="29" name="ComboBox28"/>
        <xdr:cNvPicPr preferRelativeResize="1">
          <a:picLocks noChangeAspect="1"/>
        </xdr:cNvPicPr>
      </xdr:nvPicPr>
      <xdr:blipFill>
        <a:blip r:embed="rId21"/>
        <a:stretch>
          <a:fillRect/>
        </a:stretch>
      </xdr:blipFill>
      <xdr:spPr>
        <a:xfrm>
          <a:off x="0" y="4133850"/>
          <a:ext cx="2247900" cy="161925"/>
        </a:xfrm>
        <a:prstGeom prst="rect">
          <a:avLst/>
        </a:prstGeom>
        <a:noFill/>
        <a:ln w="9525" cmpd="sng">
          <a:noFill/>
        </a:ln>
      </xdr:spPr>
    </xdr:pic>
    <xdr:clientData/>
  </xdr:twoCellAnchor>
  <xdr:twoCellAnchor editAs="oneCell">
    <xdr:from>
      <xdr:col>0</xdr:col>
      <xdr:colOff>0</xdr:colOff>
      <xdr:row>17</xdr:row>
      <xdr:rowOff>9525</xdr:rowOff>
    </xdr:from>
    <xdr:to>
      <xdr:col>1</xdr:col>
      <xdr:colOff>9525</xdr:colOff>
      <xdr:row>18</xdr:row>
      <xdr:rowOff>9525</xdr:rowOff>
    </xdr:to>
    <xdr:pic>
      <xdr:nvPicPr>
        <xdr:cNvPr id="30" name="ComboBox29"/>
        <xdr:cNvPicPr preferRelativeResize="1">
          <a:picLocks noChangeAspect="1"/>
        </xdr:cNvPicPr>
      </xdr:nvPicPr>
      <xdr:blipFill>
        <a:blip r:embed="rId22"/>
        <a:stretch>
          <a:fillRect/>
        </a:stretch>
      </xdr:blipFill>
      <xdr:spPr>
        <a:xfrm>
          <a:off x="0" y="4295775"/>
          <a:ext cx="2247900" cy="161925"/>
        </a:xfrm>
        <a:prstGeom prst="rect">
          <a:avLst/>
        </a:prstGeom>
        <a:noFill/>
        <a:ln w="9525" cmpd="sng">
          <a:noFill/>
        </a:ln>
      </xdr:spPr>
    </xdr:pic>
    <xdr:clientData/>
  </xdr:twoCellAnchor>
  <xdr:twoCellAnchor editAs="oneCell">
    <xdr:from>
      <xdr:col>0</xdr:col>
      <xdr:colOff>0</xdr:colOff>
      <xdr:row>18</xdr:row>
      <xdr:rowOff>9525</xdr:rowOff>
    </xdr:from>
    <xdr:to>
      <xdr:col>1</xdr:col>
      <xdr:colOff>9525</xdr:colOff>
      <xdr:row>19</xdr:row>
      <xdr:rowOff>9525</xdr:rowOff>
    </xdr:to>
    <xdr:pic>
      <xdr:nvPicPr>
        <xdr:cNvPr id="31" name="ComboBox30"/>
        <xdr:cNvPicPr preferRelativeResize="1">
          <a:picLocks noChangeAspect="1"/>
        </xdr:cNvPicPr>
      </xdr:nvPicPr>
      <xdr:blipFill>
        <a:blip r:embed="rId23"/>
        <a:stretch>
          <a:fillRect/>
        </a:stretch>
      </xdr:blipFill>
      <xdr:spPr>
        <a:xfrm>
          <a:off x="0" y="4457700"/>
          <a:ext cx="2247900" cy="161925"/>
        </a:xfrm>
        <a:prstGeom prst="rect">
          <a:avLst/>
        </a:prstGeom>
        <a:noFill/>
        <a:ln w="9525" cmpd="sng">
          <a:noFill/>
        </a:ln>
      </xdr:spPr>
    </xdr:pic>
    <xdr:clientData/>
  </xdr:twoCellAnchor>
  <xdr:twoCellAnchor editAs="oneCell">
    <xdr:from>
      <xdr:col>0</xdr:col>
      <xdr:colOff>0</xdr:colOff>
      <xdr:row>21</xdr:row>
      <xdr:rowOff>9525</xdr:rowOff>
    </xdr:from>
    <xdr:to>
      <xdr:col>1</xdr:col>
      <xdr:colOff>9525</xdr:colOff>
      <xdr:row>22</xdr:row>
      <xdr:rowOff>9525</xdr:rowOff>
    </xdr:to>
    <xdr:pic>
      <xdr:nvPicPr>
        <xdr:cNvPr id="32" name="ComboBox31"/>
        <xdr:cNvPicPr preferRelativeResize="1">
          <a:picLocks noChangeAspect="1"/>
        </xdr:cNvPicPr>
      </xdr:nvPicPr>
      <xdr:blipFill>
        <a:blip r:embed="rId24"/>
        <a:stretch>
          <a:fillRect/>
        </a:stretch>
      </xdr:blipFill>
      <xdr:spPr>
        <a:xfrm>
          <a:off x="0" y="4848225"/>
          <a:ext cx="2247900" cy="161925"/>
        </a:xfrm>
        <a:prstGeom prst="rect">
          <a:avLst/>
        </a:prstGeom>
        <a:noFill/>
        <a:ln w="9525" cmpd="sng">
          <a:noFill/>
        </a:ln>
      </xdr:spPr>
    </xdr:pic>
    <xdr:clientData/>
  </xdr:twoCellAnchor>
  <xdr:twoCellAnchor editAs="oneCell">
    <xdr:from>
      <xdr:col>0</xdr:col>
      <xdr:colOff>0</xdr:colOff>
      <xdr:row>22</xdr:row>
      <xdr:rowOff>9525</xdr:rowOff>
    </xdr:from>
    <xdr:to>
      <xdr:col>1</xdr:col>
      <xdr:colOff>9525</xdr:colOff>
      <xdr:row>23</xdr:row>
      <xdr:rowOff>9525</xdr:rowOff>
    </xdr:to>
    <xdr:pic>
      <xdr:nvPicPr>
        <xdr:cNvPr id="33" name="ComboBox32"/>
        <xdr:cNvPicPr preferRelativeResize="1">
          <a:picLocks noChangeAspect="1"/>
        </xdr:cNvPicPr>
      </xdr:nvPicPr>
      <xdr:blipFill>
        <a:blip r:embed="rId25"/>
        <a:stretch>
          <a:fillRect/>
        </a:stretch>
      </xdr:blipFill>
      <xdr:spPr>
        <a:xfrm>
          <a:off x="0" y="5010150"/>
          <a:ext cx="2247900" cy="161925"/>
        </a:xfrm>
        <a:prstGeom prst="rect">
          <a:avLst/>
        </a:prstGeom>
        <a:noFill/>
        <a:ln w="9525" cmpd="sng">
          <a:noFill/>
        </a:ln>
      </xdr:spPr>
    </xdr:pic>
    <xdr:clientData/>
  </xdr:twoCellAnchor>
  <xdr:twoCellAnchor editAs="oneCell">
    <xdr:from>
      <xdr:col>0</xdr:col>
      <xdr:colOff>0</xdr:colOff>
      <xdr:row>23</xdr:row>
      <xdr:rowOff>9525</xdr:rowOff>
    </xdr:from>
    <xdr:to>
      <xdr:col>1</xdr:col>
      <xdr:colOff>9525</xdr:colOff>
      <xdr:row>24</xdr:row>
      <xdr:rowOff>9525</xdr:rowOff>
    </xdr:to>
    <xdr:pic>
      <xdr:nvPicPr>
        <xdr:cNvPr id="34" name="ComboBox33"/>
        <xdr:cNvPicPr preferRelativeResize="1">
          <a:picLocks noChangeAspect="1"/>
        </xdr:cNvPicPr>
      </xdr:nvPicPr>
      <xdr:blipFill>
        <a:blip r:embed="rId26"/>
        <a:stretch>
          <a:fillRect/>
        </a:stretch>
      </xdr:blipFill>
      <xdr:spPr>
        <a:xfrm>
          <a:off x="0" y="5172075"/>
          <a:ext cx="2247900" cy="161925"/>
        </a:xfrm>
        <a:prstGeom prst="rect">
          <a:avLst/>
        </a:prstGeom>
        <a:noFill/>
        <a:ln w="9525" cmpd="sng">
          <a:noFill/>
        </a:ln>
      </xdr:spPr>
    </xdr:pic>
    <xdr:clientData/>
  </xdr:twoCellAnchor>
  <xdr:twoCellAnchor editAs="oneCell">
    <xdr:from>
      <xdr:col>0</xdr:col>
      <xdr:colOff>0</xdr:colOff>
      <xdr:row>24</xdr:row>
      <xdr:rowOff>9525</xdr:rowOff>
    </xdr:from>
    <xdr:to>
      <xdr:col>1</xdr:col>
      <xdr:colOff>9525</xdr:colOff>
      <xdr:row>25</xdr:row>
      <xdr:rowOff>9525</xdr:rowOff>
    </xdr:to>
    <xdr:pic>
      <xdr:nvPicPr>
        <xdr:cNvPr id="35" name="ComboBox34"/>
        <xdr:cNvPicPr preferRelativeResize="1">
          <a:picLocks noChangeAspect="1"/>
        </xdr:cNvPicPr>
      </xdr:nvPicPr>
      <xdr:blipFill>
        <a:blip r:embed="rId27"/>
        <a:stretch>
          <a:fillRect/>
        </a:stretch>
      </xdr:blipFill>
      <xdr:spPr>
        <a:xfrm>
          <a:off x="0" y="5334000"/>
          <a:ext cx="2247900" cy="161925"/>
        </a:xfrm>
        <a:prstGeom prst="rect">
          <a:avLst/>
        </a:prstGeom>
        <a:noFill/>
        <a:ln w="9525" cmpd="sng">
          <a:noFill/>
        </a:ln>
      </xdr:spPr>
    </xdr:pic>
    <xdr:clientData/>
  </xdr:twoCellAnchor>
  <xdr:twoCellAnchor editAs="oneCell">
    <xdr:from>
      <xdr:col>0</xdr:col>
      <xdr:colOff>0</xdr:colOff>
      <xdr:row>25</xdr:row>
      <xdr:rowOff>9525</xdr:rowOff>
    </xdr:from>
    <xdr:to>
      <xdr:col>1</xdr:col>
      <xdr:colOff>9525</xdr:colOff>
      <xdr:row>26</xdr:row>
      <xdr:rowOff>9525</xdr:rowOff>
    </xdr:to>
    <xdr:pic>
      <xdr:nvPicPr>
        <xdr:cNvPr id="36" name="ComboBox35"/>
        <xdr:cNvPicPr preferRelativeResize="1">
          <a:picLocks noChangeAspect="1"/>
        </xdr:cNvPicPr>
      </xdr:nvPicPr>
      <xdr:blipFill>
        <a:blip r:embed="rId28"/>
        <a:stretch>
          <a:fillRect/>
        </a:stretch>
      </xdr:blipFill>
      <xdr:spPr>
        <a:xfrm>
          <a:off x="0" y="5495925"/>
          <a:ext cx="2247900" cy="161925"/>
        </a:xfrm>
        <a:prstGeom prst="rect">
          <a:avLst/>
        </a:prstGeom>
        <a:noFill/>
        <a:ln w="9525" cmpd="sng">
          <a:noFill/>
        </a:ln>
      </xdr:spPr>
    </xdr:pic>
    <xdr:clientData/>
  </xdr:twoCellAnchor>
  <xdr:twoCellAnchor editAs="oneCell">
    <xdr:from>
      <xdr:col>0</xdr:col>
      <xdr:colOff>0</xdr:colOff>
      <xdr:row>26</xdr:row>
      <xdr:rowOff>9525</xdr:rowOff>
    </xdr:from>
    <xdr:to>
      <xdr:col>1</xdr:col>
      <xdr:colOff>9525</xdr:colOff>
      <xdr:row>27</xdr:row>
      <xdr:rowOff>9525</xdr:rowOff>
    </xdr:to>
    <xdr:pic>
      <xdr:nvPicPr>
        <xdr:cNvPr id="37" name="ComboBox36"/>
        <xdr:cNvPicPr preferRelativeResize="1">
          <a:picLocks noChangeAspect="1"/>
        </xdr:cNvPicPr>
      </xdr:nvPicPr>
      <xdr:blipFill>
        <a:blip r:embed="rId29"/>
        <a:stretch>
          <a:fillRect/>
        </a:stretch>
      </xdr:blipFill>
      <xdr:spPr>
        <a:xfrm>
          <a:off x="0" y="5657850"/>
          <a:ext cx="2247900" cy="161925"/>
        </a:xfrm>
        <a:prstGeom prst="rect">
          <a:avLst/>
        </a:prstGeom>
        <a:noFill/>
        <a:ln w="9525" cmpd="sng">
          <a:noFill/>
        </a:ln>
      </xdr:spPr>
    </xdr:pic>
    <xdr:clientData/>
  </xdr:twoCellAnchor>
  <xdr:twoCellAnchor editAs="oneCell">
    <xdr:from>
      <xdr:col>0</xdr:col>
      <xdr:colOff>0</xdr:colOff>
      <xdr:row>27</xdr:row>
      <xdr:rowOff>9525</xdr:rowOff>
    </xdr:from>
    <xdr:to>
      <xdr:col>1</xdr:col>
      <xdr:colOff>9525</xdr:colOff>
      <xdr:row>28</xdr:row>
      <xdr:rowOff>9525</xdr:rowOff>
    </xdr:to>
    <xdr:pic>
      <xdr:nvPicPr>
        <xdr:cNvPr id="38" name="ComboBox37"/>
        <xdr:cNvPicPr preferRelativeResize="1">
          <a:picLocks noChangeAspect="1"/>
        </xdr:cNvPicPr>
      </xdr:nvPicPr>
      <xdr:blipFill>
        <a:blip r:embed="rId30"/>
        <a:stretch>
          <a:fillRect/>
        </a:stretch>
      </xdr:blipFill>
      <xdr:spPr>
        <a:xfrm>
          <a:off x="0" y="5819775"/>
          <a:ext cx="2247900" cy="161925"/>
        </a:xfrm>
        <a:prstGeom prst="rect">
          <a:avLst/>
        </a:prstGeom>
        <a:noFill/>
        <a:ln w="9525" cmpd="sng">
          <a:noFill/>
        </a:ln>
      </xdr:spPr>
    </xdr:pic>
    <xdr:clientData/>
  </xdr:twoCellAnchor>
  <xdr:twoCellAnchor editAs="oneCell">
    <xdr:from>
      <xdr:col>0</xdr:col>
      <xdr:colOff>0</xdr:colOff>
      <xdr:row>28</xdr:row>
      <xdr:rowOff>9525</xdr:rowOff>
    </xdr:from>
    <xdr:to>
      <xdr:col>1</xdr:col>
      <xdr:colOff>9525</xdr:colOff>
      <xdr:row>29</xdr:row>
      <xdr:rowOff>9525</xdr:rowOff>
    </xdr:to>
    <xdr:pic>
      <xdr:nvPicPr>
        <xdr:cNvPr id="39" name="ComboBox38"/>
        <xdr:cNvPicPr preferRelativeResize="1">
          <a:picLocks noChangeAspect="1"/>
        </xdr:cNvPicPr>
      </xdr:nvPicPr>
      <xdr:blipFill>
        <a:blip r:embed="rId31"/>
        <a:stretch>
          <a:fillRect/>
        </a:stretch>
      </xdr:blipFill>
      <xdr:spPr>
        <a:xfrm>
          <a:off x="0" y="5981700"/>
          <a:ext cx="2247900" cy="161925"/>
        </a:xfrm>
        <a:prstGeom prst="rect">
          <a:avLst/>
        </a:prstGeom>
        <a:noFill/>
        <a:ln w="9525" cmpd="sng">
          <a:noFill/>
        </a:ln>
      </xdr:spPr>
    </xdr:pic>
    <xdr:clientData/>
  </xdr:twoCellAnchor>
  <xdr:twoCellAnchor editAs="oneCell">
    <xdr:from>
      <xdr:col>0</xdr:col>
      <xdr:colOff>0</xdr:colOff>
      <xdr:row>29</xdr:row>
      <xdr:rowOff>9525</xdr:rowOff>
    </xdr:from>
    <xdr:to>
      <xdr:col>1</xdr:col>
      <xdr:colOff>9525</xdr:colOff>
      <xdr:row>30</xdr:row>
      <xdr:rowOff>9525</xdr:rowOff>
    </xdr:to>
    <xdr:pic>
      <xdr:nvPicPr>
        <xdr:cNvPr id="40" name="ComboBox39"/>
        <xdr:cNvPicPr preferRelativeResize="1">
          <a:picLocks noChangeAspect="1"/>
        </xdr:cNvPicPr>
      </xdr:nvPicPr>
      <xdr:blipFill>
        <a:blip r:embed="rId32"/>
        <a:stretch>
          <a:fillRect/>
        </a:stretch>
      </xdr:blipFill>
      <xdr:spPr>
        <a:xfrm>
          <a:off x="0" y="6143625"/>
          <a:ext cx="2247900" cy="161925"/>
        </a:xfrm>
        <a:prstGeom prst="rect">
          <a:avLst/>
        </a:prstGeom>
        <a:noFill/>
        <a:ln w="9525" cmpd="sng">
          <a:noFill/>
        </a:ln>
      </xdr:spPr>
    </xdr:pic>
    <xdr:clientData/>
  </xdr:twoCellAnchor>
  <xdr:twoCellAnchor editAs="oneCell">
    <xdr:from>
      <xdr:col>0</xdr:col>
      <xdr:colOff>0</xdr:colOff>
      <xdr:row>30</xdr:row>
      <xdr:rowOff>9525</xdr:rowOff>
    </xdr:from>
    <xdr:to>
      <xdr:col>1</xdr:col>
      <xdr:colOff>9525</xdr:colOff>
      <xdr:row>31</xdr:row>
      <xdr:rowOff>9525</xdr:rowOff>
    </xdr:to>
    <xdr:pic>
      <xdr:nvPicPr>
        <xdr:cNvPr id="41" name="ComboBox40"/>
        <xdr:cNvPicPr preferRelativeResize="1">
          <a:picLocks noChangeAspect="1"/>
        </xdr:cNvPicPr>
      </xdr:nvPicPr>
      <xdr:blipFill>
        <a:blip r:embed="rId33"/>
        <a:stretch>
          <a:fillRect/>
        </a:stretch>
      </xdr:blipFill>
      <xdr:spPr>
        <a:xfrm>
          <a:off x="0" y="6305550"/>
          <a:ext cx="224790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EM136"/>
  <sheetViews>
    <sheetView tabSelected="1" workbookViewId="0" topLeftCell="A1">
      <selection activeCell="A1" sqref="A1"/>
    </sheetView>
  </sheetViews>
  <sheetFormatPr defaultColWidth="11.421875" defaultRowHeight="12.75"/>
  <cols>
    <col min="1" max="1" width="33.57421875" style="1" customWidth="1"/>
    <col min="2" max="3" width="6.00390625" style="1" customWidth="1"/>
    <col min="4" max="4" width="6.8515625" style="1" customWidth="1"/>
    <col min="5" max="5" width="7.28125" style="1" customWidth="1"/>
    <col min="6" max="6" width="7.00390625" style="1" customWidth="1"/>
    <col min="7" max="7" width="8.421875" style="1" customWidth="1"/>
    <col min="8" max="9" width="7.00390625" style="1" customWidth="1"/>
    <col min="10" max="10" width="11.8515625" style="1" customWidth="1"/>
    <col min="11" max="11" width="9.00390625" style="1" customWidth="1"/>
    <col min="12" max="12" width="11.28125" style="1" customWidth="1"/>
    <col min="13" max="13" width="9.00390625" style="1" customWidth="1"/>
    <col min="14" max="14" width="9.140625" style="5" customWidth="1"/>
    <col min="15" max="16" width="6.7109375" style="1" customWidth="1"/>
    <col min="19" max="143" width="11.421875" style="5" customWidth="1"/>
    <col min="144" max="16384" width="11.421875" style="1" customWidth="1"/>
  </cols>
  <sheetData>
    <row r="1" spans="1:16" s="22" customFormat="1" ht="89.25" customHeight="1">
      <c r="A1" s="24" t="s">
        <v>31</v>
      </c>
      <c r="B1" s="25"/>
      <c r="C1" s="25"/>
      <c r="D1" s="25"/>
      <c r="E1" s="23"/>
      <c r="F1" s="25"/>
      <c r="G1" s="25"/>
      <c r="H1" s="26"/>
      <c r="I1" s="26"/>
      <c r="J1" s="26"/>
      <c r="K1" s="26"/>
      <c r="L1" s="25"/>
      <c r="M1" s="308" t="s">
        <v>130</v>
      </c>
      <c r="N1" s="308"/>
      <c r="O1" s="308"/>
      <c r="P1" s="308"/>
    </row>
    <row r="2" spans="1:16" s="22" customFormat="1" ht="22.5" customHeight="1">
      <c r="A2" s="48" t="s">
        <v>55</v>
      </c>
      <c r="B2" s="27"/>
      <c r="C2" s="27"/>
      <c r="D2" s="28"/>
      <c r="E2" s="28"/>
      <c r="F2" s="34"/>
      <c r="G2" s="28"/>
      <c r="H2" s="29"/>
      <c r="I2" s="29"/>
      <c r="J2" s="29"/>
      <c r="K2" s="29"/>
      <c r="L2" s="30"/>
      <c r="M2" s="34"/>
      <c r="N2" s="309" t="s">
        <v>133</v>
      </c>
      <c r="O2" s="309"/>
      <c r="P2" s="309"/>
    </row>
    <row r="3" spans="1:16" s="35" customFormat="1" ht="16.5" customHeight="1">
      <c r="A3" s="31" t="s">
        <v>32</v>
      </c>
      <c r="B3" s="36"/>
      <c r="C3" s="36"/>
      <c r="D3" s="37"/>
      <c r="E3" s="37"/>
      <c r="F3" s="38"/>
      <c r="G3" s="38"/>
      <c r="H3" s="39"/>
      <c r="I3" s="39"/>
      <c r="J3" s="37"/>
      <c r="K3" s="139"/>
      <c r="L3" s="31" t="s">
        <v>33</v>
      </c>
      <c r="N3" s="311"/>
      <c r="O3" s="311"/>
      <c r="P3" s="311"/>
    </row>
    <row r="4" spans="1:16" s="35" customFormat="1" ht="17.25" customHeight="1">
      <c r="A4" s="40" t="s">
        <v>37</v>
      </c>
      <c r="B4" s="36"/>
      <c r="C4" s="36"/>
      <c r="D4" s="41"/>
      <c r="E4" s="41"/>
      <c r="F4" s="38"/>
      <c r="G4" s="42"/>
      <c r="H4" s="39"/>
      <c r="I4" s="39"/>
      <c r="J4" s="37"/>
      <c r="K4" s="139"/>
      <c r="L4" s="32" t="s">
        <v>34</v>
      </c>
      <c r="N4" s="310"/>
      <c r="O4" s="310"/>
      <c r="P4" s="310"/>
    </row>
    <row r="5" spans="1:16" s="35" customFormat="1" ht="12" customHeight="1" thickBot="1">
      <c r="A5" s="40"/>
      <c r="B5" s="47"/>
      <c r="C5" s="47"/>
      <c r="D5" s="44"/>
      <c r="E5" s="44"/>
      <c r="F5" s="46"/>
      <c r="G5" s="49"/>
      <c r="H5" s="45"/>
      <c r="I5" s="45"/>
      <c r="J5" s="50"/>
      <c r="K5" s="50"/>
      <c r="L5" s="32"/>
      <c r="N5" s="33"/>
      <c r="O5" s="33"/>
      <c r="P5" s="33"/>
    </row>
    <row r="6" spans="1:16" s="43" customFormat="1" ht="16.5" thickBot="1">
      <c r="A6" s="324" t="s">
        <v>47</v>
      </c>
      <c r="B6" s="325"/>
      <c r="C6" s="325"/>
      <c r="D6" s="325"/>
      <c r="E6" s="325"/>
      <c r="F6" s="325"/>
      <c r="G6" s="325"/>
      <c r="H6" s="325"/>
      <c r="I6" s="325"/>
      <c r="J6" s="325"/>
      <c r="K6" s="325"/>
      <c r="L6" s="325"/>
      <c r="M6" s="325"/>
      <c r="N6" s="325"/>
      <c r="O6" s="325"/>
      <c r="P6" s="326"/>
    </row>
    <row r="7" spans="1:18" ht="39" customHeight="1">
      <c r="A7" s="300" t="s">
        <v>35</v>
      </c>
      <c r="B7" s="302" t="s">
        <v>0</v>
      </c>
      <c r="C7" s="119" t="s">
        <v>123</v>
      </c>
      <c r="D7" s="304" t="s">
        <v>36</v>
      </c>
      <c r="E7" s="302" t="s">
        <v>16</v>
      </c>
      <c r="F7" s="302" t="s">
        <v>17</v>
      </c>
      <c r="G7" s="306" t="s">
        <v>2</v>
      </c>
      <c r="H7" s="336" t="s">
        <v>3</v>
      </c>
      <c r="I7" s="120" t="s">
        <v>124</v>
      </c>
      <c r="J7" s="121" t="s">
        <v>18</v>
      </c>
      <c r="K7" s="144" t="s">
        <v>140</v>
      </c>
      <c r="L7" s="306" t="s">
        <v>4</v>
      </c>
      <c r="M7" s="306" t="s">
        <v>14</v>
      </c>
      <c r="N7" s="306" t="s">
        <v>15</v>
      </c>
      <c r="O7" s="306" t="s">
        <v>5</v>
      </c>
      <c r="P7" s="298" t="s">
        <v>44</v>
      </c>
      <c r="Q7" s="14"/>
      <c r="R7" s="14"/>
    </row>
    <row r="8" spans="1:143" s="2" customFormat="1" ht="18" customHeight="1" thickBot="1">
      <c r="A8" s="301"/>
      <c r="B8" s="303"/>
      <c r="C8" s="122"/>
      <c r="D8" s="305"/>
      <c r="E8" s="303"/>
      <c r="F8" s="303"/>
      <c r="G8" s="307"/>
      <c r="H8" s="337"/>
      <c r="I8" s="123"/>
      <c r="J8" s="143">
        <v>0.1</v>
      </c>
      <c r="K8" s="145"/>
      <c r="L8" s="307"/>
      <c r="M8" s="307"/>
      <c r="N8" s="307"/>
      <c r="O8" s="307"/>
      <c r="P8" s="29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row>
    <row r="9" spans="1:18" ht="4.5" customHeight="1" thickBot="1">
      <c r="A9" s="338"/>
      <c r="B9" s="339"/>
      <c r="C9" s="339"/>
      <c r="D9" s="339"/>
      <c r="E9" s="339"/>
      <c r="F9" s="339"/>
      <c r="G9" s="340"/>
      <c r="H9" s="340"/>
      <c r="I9" s="340"/>
      <c r="J9" s="340"/>
      <c r="K9" s="340"/>
      <c r="L9" s="340"/>
      <c r="M9" s="340"/>
      <c r="N9" s="340"/>
      <c r="O9" s="340"/>
      <c r="P9" s="341"/>
      <c r="Q9" s="14"/>
      <c r="R9" s="14"/>
    </row>
    <row r="10" spans="1:143" s="3" customFormat="1" ht="12.75">
      <c r="A10" s="70"/>
      <c r="B10" s="51">
        <f>VLOOKUP(_!$A10,SubstratlisteLandwirtschaft!$A$51:$G$97,2,FALSE)</f>
        <v>0</v>
      </c>
      <c r="C10" s="51">
        <f>VLOOKUP(_!$A10,SubstratlisteLandwirtschaft!$A$51:$G$97,3,FALSE)</f>
        <v>0</v>
      </c>
      <c r="D10" s="51">
        <f>VLOOKUP(_!$A10,SubstratlisteLandwirtschaft!$A$51:$G$97,4,FALSE)</f>
        <v>0</v>
      </c>
      <c r="E10" s="111">
        <f>VLOOKUP(_!$A10,SubstratlisteLandwirtschaft!$A$51:$G$97,5,FALSE)</f>
        <v>0</v>
      </c>
      <c r="F10" s="111">
        <f>VLOOKUP(_!$A10,SubstratlisteLandwirtschaft!$A$51:$G$97,6,FALSE)</f>
        <v>0</v>
      </c>
      <c r="G10" s="102">
        <v>0</v>
      </c>
      <c r="H10" s="103">
        <f>(B10/100)*G10</f>
        <v>0</v>
      </c>
      <c r="I10" s="124">
        <f>(C10/100)*H10</f>
        <v>0</v>
      </c>
      <c r="J10" s="103">
        <f aca="true" t="shared" si="0" ref="J10:J31">H10/$J$8</f>
        <v>0</v>
      </c>
      <c r="K10" s="146">
        <f aca="true" t="shared" si="1" ref="K10:K19">G10-J10</f>
        <v>0</v>
      </c>
      <c r="L10" s="103">
        <f>D10*G10</f>
        <v>0</v>
      </c>
      <c r="M10" s="103">
        <f>G10*E10</f>
        <v>0</v>
      </c>
      <c r="N10" s="103">
        <f>G10*F10</f>
        <v>0</v>
      </c>
      <c r="O10" s="51"/>
      <c r="P10" s="52"/>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row>
    <row r="11" spans="1:143" s="3" customFormat="1" ht="12.75">
      <c r="A11" s="17"/>
      <c r="B11" s="13">
        <f>VLOOKUP(_!$A11,SubstratlisteLandwirtschaft!$A$51:$G$97,2,FALSE)</f>
        <v>0</v>
      </c>
      <c r="C11" s="13">
        <f>VLOOKUP(_!$A11,SubstratlisteLandwirtschaft!$A$51:$G$97,3,FALSE)</f>
        <v>0</v>
      </c>
      <c r="D11" s="13">
        <f>VLOOKUP(_!$A11,SubstratlisteLandwirtschaft!$A$51:$G$97,4,FALSE)</f>
        <v>0</v>
      </c>
      <c r="E11" s="112">
        <f>VLOOKUP(_!$A11,SubstratlisteLandwirtschaft!$A$51:$G$97,5,FALSE)</f>
        <v>0</v>
      </c>
      <c r="F11" s="112">
        <f>VLOOKUP(_!$A11,SubstratlisteLandwirtschaft!$A$51:$G$97,6,FALSE)</f>
        <v>0</v>
      </c>
      <c r="G11" s="104">
        <v>0</v>
      </c>
      <c r="H11" s="105">
        <f>(B11/100)*G11</f>
        <v>0</v>
      </c>
      <c r="I11" s="105">
        <f>(C11/100)*H11</f>
        <v>0</v>
      </c>
      <c r="J11" s="105">
        <f t="shared" si="0"/>
        <v>0</v>
      </c>
      <c r="K11" s="147">
        <f t="shared" si="1"/>
        <v>0</v>
      </c>
      <c r="L11" s="105">
        <f>D11*G11</f>
        <v>0</v>
      </c>
      <c r="M11" s="105">
        <f>G11*E11</f>
        <v>0</v>
      </c>
      <c r="N11" s="105">
        <f>G11*F11</f>
        <v>0</v>
      </c>
      <c r="O11" s="13"/>
      <c r="P11" s="57"/>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row>
    <row r="12" spans="1:143" s="3" customFormat="1" ht="12.75">
      <c r="A12" s="17"/>
      <c r="B12" s="13">
        <f>VLOOKUP(_!$A12,SubstratlisteLandwirtschaft!$A$51:$G$97,2,FALSE)</f>
        <v>0</v>
      </c>
      <c r="C12" s="13">
        <f>VLOOKUP(_!$A12,SubstratlisteLandwirtschaft!$A$51:$G$97,3,FALSE)</f>
        <v>0</v>
      </c>
      <c r="D12" s="13">
        <f>VLOOKUP(_!$A12,SubstratlisteLandwirtschaft!$A$51:$G$97,4,FALSE)</f>
        <v>0</v>
      </c>
      <c r="E12" s="112">
        <f>VLOOKUP(_!$A12,SubstratlisteLandwirtschaft!$A$51:$G$97,5,FALSE)</f>
        <v>0</v>
      </c>
      <c r="F12" s="112">
        <f>VLOOKUP(_!$A12,SubstratlisteLandwirtschaft!$A$51:$G$97,6,FALSE)</f>
        <v>0</v>
      </c>
      <c r="G12" s="104">
        <v>0</v>
      </c>
      <c r="H12" s="105">
        <f aca="true" t="shared" si="2" ref="H12:H19">(B12/100)*G12</f>
        <v>0</v>
      </c>
      <c r="I12" s="105">
        <f aca="true" t="shared" si="3" ref="I12:I19">(C12/100)*H12</f>
        <v>0</v>
      </c>
      <c r="J12" s="105">
        <f t="shared" si="0"/>
        <v>0</v>
      </c>
      <c r="K12" s="147">
        <f t="shared" si="1"/>
        <v>0</v>
      </c>
      <c r="L12" s="105">
        <f aca="true" t="shared" si="4" ref="L12:L19">D12*G12</f>
        <v>0</v>
      </c>
      <c r="M12" s="105">
        <f aca="true" t="shared" si="5" ref="M12:M19">G12*E12</f>
        <v>0</v>
      </c>
      <c r="N12" s="105">
        <f aca="true" t="shared" si="6" ref="N12:N19">G12*F12</f>
        <v>0</v>
      </c>
      <c r="O12" s="13"/>
      <c r="P12" s="57"/>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row>
    <row r="13" spans="1:143" s="3" customFormat="1" ht="12.75">
      <c r="A13" s="17"/>
      <c r="B13" s="13">
        <f>VLOOKUP(_!$A13,SubstratlisteLandwirtschaft!$A$51:$G$97,2,FALSE)</f>
        <v>0</v>
      </c>
      <c r="C13" s="13">
        <f>VLOOKUP(_!$A13,SubstratlisteLandwirtschaft!$A$51:$G$97,3,FALSE)</f>
        <v>0</v>
      </c>
      <c r="D13" s="13">
        <f>VLOOKUP(_!$A13,SubstratlisteLandwirtschaft!$A$51:$G$97,4,FALSE)</f>
        <v>0</v>
      </c>
      <c r="E13" s="112">
        <f>VLOOKUP(_!$A13,SubstratlisteLandwirtschaft!$A$51:$G$97,5,FALSE)</f>
        <v>0</v>
      </c>
      <c r="F13" s="112">
        <f>VLOOKUP(_!$A13,SubstratlisteLandwirtschaft!$A$51:$G$97,6,FALSE)</f>
        <v>0</v>
      </c>
      <c r="G13" s="104">
        <v>0</v>
      </c>
      <c r="H13" s="105">
        <f t="shared" si="2"/>
        <v>0</v>
      </c>
      <c r="I13" s="105">
        <f t="shared" si="3"/>
        <v>0</v>
      </c>
      <c r="J13" s="105">
        <f t="shared" si="0"/>
        <v>0</v>
      </c>
      <c r="K13" s="147">
        <f t="shared" si="1"/>
        <v>0</v>
      </c>
      <c r="L13" s="105">
        <f t="shared" si="4"/>
        <v>0</v>
      </c>
      <c r="M13" s="105">
        <f t="shared" si="5"/>
        <v>0</v>
      </c>
      <c r="N13" s="105">
        <f t="shared" si="6"/>
        <v>0</v>
      </c>
      <c r="O13" s="13"/>
      <c r="P13" s="57"/>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row>
    <row r="14" spans="1:143" s="3" customFormat="1" ht="12.75">
      <c r="A14" s="17"/>
      <c r="B14" s="13">
        <f>VLOOKUP(_!$A14,SubstratlisteLandwirtschaft!$A$51:$G$97,2,FALSE)</f>
        <v>0</v>
      </c>
      <c r="C14" s="13">
        <f>VLOOKUP(_!$A14,SubstratlisteLandwirtschaft!$A$51:$G$97,3,FALSE)</f>
        <v>0</v>
      </c>
      <c r="D14" s="13">
        <f>VLOOKUP(_!$A14,SubstratlisteLandwirtschaft!$A$51:$G$97,4,FALSE)</f>
        <v>0</v>
      </c>
      <c r="E14" s="112">
        <f>VLOOKUP(_!$A14,SubstratlisteLandwirtschaft!$A$51:$G$97,5,FALSE)</f>
        <v>0</v>
      </c>
      <c r="F14" s="112">
        <f>VLOOKUP(_!$A14,SubstratlisteLandwirtschaft!$A$51:$G$97,6,FALSE)</f>
        <v>0</v>
      </c>
      <c r="G14" s="104">
        <v>0</v>
      </c>
      <c r="H14" s="105">
        <f t="shared" si="2"/>
        <v>0</v>
      </c>
      <c r="I14" s="105">
        <f t="shared" si="3"/>
        <v>0</v>
      </c>
      <c r="J14" s="105">
        <f t="shared" si="0"/>
        <v>0</v>
      </c>
      <c r="K14" s="147">
        <f t="shared" si="1"/>
        <v>0</v>
      </c>
      <c r="L14" s="105">
        <f t="shared" si="4"/>
        <v>0</v>
      </c>
      <c r="M14" s="105">
        <f t="shared" si="5"/>
        <v>0</v>
      </c>
      <c r="N14" s="105">
        <f t="shared" si="6"/>
        <v>0</v>
      </c>
      <c r="O14" s="13"/>
      <c r="P14" s="57"/>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row>
    <row r="15" spans="1:143" s="3" customFormat="1" ht="12.75">
      <c r="A15" s="17"/>
      <c r="B15" s="13">
        <f>VLOOKUP(_!$A15,SubstratlisteLandwirtschaft!$A$51:$G$97,2,FALSE)</f>
        <v>0</v>
      </c>
      <c r="C15" s="13">
        <f>VLOOKUP(_!$A15,SubstratlisteLandwirtschaft!$A$51:$G$97,3,FALSE)</f>
        <v>0</v>
      </c>
      <c r="D15" s="13">
        <f>VLOOKUP(_!$A15,SubstratlisteLandwirtschaft!$A$51:$G$97,4,FALSE)</f>
        <v>0</v>
      </c>
      <c r="E15" s="112">
        <f>VLOOKUP(_!$A15,SubstratlisteLandwirtschaft!$A$51:$G$97,5,FALSE)</f>
        <v>0</v>
      </c>
      <c r="F15" s="112">
        <f>VLOOKUP(_!$A15,SubstratlisteLandwirtschaft!$A$51:$G$97,6,FALSE)</f>
        <v>0</v>
      </c>
      <c r="G15" s="104">
        <v>0</v>
      </c>
      <c r="H15" s="105">
        <f t="shared" si="2"/>
        <v>0</v>
      </c>
      <c r="I15" s="105">
        <f t="shared" si="3"/>
        <v>0</v>
      </c>
      <c r="J15" s="105">
        <f t="shared" si="0"/>
        <v>0</v>
      </c>
      <c r="K15" s="147">
        <f t="shared" si="1"/>
        <v>0</v>
      </c>
      <c r="L15" s="105">
        <f t="shared" si="4"/>
        <v>0</v>
      </c>
      <c r="M15" s="105">
        <f t="shared" si="5"/>
        <v>0</v>
      </c>
      <c r="N15" s="105">
        <f t="shared" si="6"/>
        <v>0</v>
      </c>
      <c r="O15" s="13"/>
      <c r="P15" s="57"/>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row>
    <row r="16" spans="1:143" s="3" customFormat="1" ht="12.75">
      <c r="A16" s="17"/>
      <c r="B16" s="13">
        <f>VLOOKUP(_!$A16,SubstratlisteLandwirtschaft!$A$51:$G$97,2,FALSE)</f>
        <v>0</v>
      </c>
      <c r="C16" s="13">
        <f>VLOOKUP(_!$A16,SubstratlisteLandwirtschaft!$A$51:$G$97,3,FALSE)</f>
        <v>0</v>
      </c>
      <c r="D16" s="13">
        <f>VLOOKUP(_!$A16,SubstratlisteLandwirtschaft!$A$51:$G$97,4,FALSE)</f>
        <v>0</v>
      </c>
      <c r="E16" s="112">
        <f>VLOOKUP(_!$A16,SubstratlisteLandwirtschaft!$A$51:$G$97,5,FALSE)</f>
        <v>0</v>
      </c>
      <c r="F16" s="112">
        <f>VLOOKUP(_!$A16,SubstratlisteLandwirtschaft!$A$51:$G$97,6,FALSE)</f>
        <v>0</v>
      </c>
      <c r="G16" s="104">
        <v>0</v>
      </c>
      <c r="H16" s="105">
        <f t="shared" si="2"/>
        <v>0</v>
      </c>
      <c r="I16" s="105">
        <f t="shared" si="3"/>
        <v>0</v>
      </c>
      <c r="J16" s="105">
        <f t="shared" si="0"/>
        <v>0</v>
      </c>
      <c r="K16" s="147">
        <f t="shared" si="1"/>
        <v>0</v>
      </c>
      <c r="L16" s="105">
        <f t="shared" si="4"/>
        <v>0</v>
      </c>
      <c r="M16" s="105">
        <f t="shared" si="5"/>
        <v>0</v>
      </c>
      <c r="N16" s="105">
        <f t="shared" si="6"/>
        <v>0</v>
      </c>
      <c r="O16" s="13"/>
      <c r="P16" s="57"/>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row>
    <row r="17" spans="1:143" s="3" customFormat="1" ht="12.75">
      <c r="A17" s="17"/>
      <c r="B17" s="13">
        <f>VLOOKUP(_!$A17,SubstratlisteLandwirtschaft!$A$51:$G$97,2,FALSE)</f>
        <v>0</v>
      </c>
      <c r="C17" s="13">
        <f>VLOOKUP(_!$A17,SubstratlisteLandwirtschaft!$A$51:$G$97,3,FALSE)</f>
        <v>0</v>
      </c>
      <c r="D17" s="13">
        <f>VLOOKUP(_!$A17,SubstratlisteLandwirtschaft!$A$51:$G$97,4,FALSE)</f>
        <v>0</v>
      </c>
      <c r="E17" s="112">
        <f>VLOOKUP(_!$A17,SubstratlisteLandwirtschaft!$A$51:$G$97,5,FALSE)</f>
        <v>0</v>
      </c>
      <c r="F17" s="112">
        <f>VLOOKUP(_!$A17,SubstratlisteLandwirtschaft!$A$51:$G$97,6,FALSE)</f>
        <v>0</v>
      </c>
      <c r="G17" s="104">
        <v>0</v>
      </c>
      <c r="H17" s="105">
        <f t="shared" si="2"/>
        <v>0</v>
      </c>
      <c r="I17" s="105">
        <f t="shared" si="3"/>
        <v>0</v>
      </c>
      <c r="J17" s="105">
        <f t="shared" si="0"/>
        <v>0</v>
      </c>
      <c r="K17" s="147">
        <f t="shared" si="1"/>
        <v>0</v>
      </c>
      <c r="L17" s="105">
        <f t="shared" si="4"/>
        <v>0</v>
      </c>
      <c r="M17" s="105">
        <f t="shared" si="5"/>
        <v>0</v>
      </c>
      <c r="N17" s="105">
        <f t="shared" si="6"/>
        <v>0</v>
      </c>
      <c r="O17" s="13"/>
      <c r="P17" s="57"/>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row>
    <row r="18" spans="1:143" s="3" customFormat="1" ht="12.75">
      <c r="A18" s="17"/>
      <c r="B18" s="13">
        <f>VLOOKUP(_!$A18,SubstratlisteLandwirtschaft!$A$51:$G$97,2,FALSE)</f>
        <v>0</v>
      </c>
      <c r="C18" s="13">
        <f>VLOOKUP(_!$A18,SubstratlisteLandwirtschaft!$A$51:$G$97,3,FALSE)</f>
        <v>0</v>
      </c>
      <c r="D18" s="13">
        <f>VLOOKUP(_!$A18,SubstratlisteLandwirtschaft!$A$51:$G$97,4,FALSE)</f>
        <v>0</v>
      </c>
      <c r="E18" s="112">
        <f>VLOOKUP(_!$A18,SubstratlisteLandwirtschaft!$A$51:$G$97,5,FALSE)</f>
        <v>0</v>
      </c>
      <c r="F18" s="112">
        <f>VLOOKUP(_!$A18,SubstratlisteLandwirtschaft!$A$51:$G$97,6,FALSE)</f>
        <v>0</v>
      </c>
      <c r="G18" s="104">
        <v>0</v>
      </c>
      <c r="H18" s="105">
        <f t="shared" si="2"/>
        <v>0</v>
      </c>
      <c r="I18" s="105">
        <f t="shared" si="3"/>
        <v>0</v>
      </c>
      <c r="J18" s="105">
        <f t="shared" si="0"/>
        <v>0</v>
      </c>
      <c r="K18" s="147">
        <f t="shared" si="1"/>
        <v>0</v>
      </c>
      <c r="L18" s="105">
        <f t="shared" si="4"/>
        <v>0</v>
      </c>
      <c r="M18" s="105">
        <f t="shared" si="5"/>
        <v>0</v>
      </c>
      <c r="N18" s="105">
        <f t="shared" si="6"/>
        <v>0</v>
      </c>
      <c r="O18" s="13"/>
      <c r="P18" s="57"/>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row>
    <row r="19" spans="1:143" s="3" customFormat="1" ht="12.75">
      <c r="A19" s="17"/>
      <c r="B19" s="13">
        <f>VLOOKUP(_!$A19,SubstratlisteLandwirtschaft!$A$51:$G$97,2,FALSE)</f>
        <v>0</v>
      </c>
      <c r="C19" s="13">
        <f>VLOOKUP(_!$A19,SubstratlisteLandwirtschaft!$A$51:$G$97,3,FALSE)</f>
        <v>0</v>
      </c>
      <c r="D19" s="13">
        <f>VLOOKUP(_!$A19,SubstratlisteLandwirtschaft!$A$51:$G$97,4,FALSE)</f>
        <v>0</v>
      </c>
      <c r="E19" s="112">
        <f>VLOOKUP(_!$A19,SubstratlisteLandwirtschaft!$A$51:$G$97,5,FALSE)</f>
        <v>0</v>
      </c>
      <c r="F19" s="112">
        <f>VLOOKUP(_!$A19,SubstratlisteLandwirtschaft!$A$51:$G$97,6,FALSE)</f>
        <v>0</v>
      </c>
      <c r="G19" s="104">
        <v>0</v>
      </c>
      <c r="H19" s="105">
        <f t="shared" si="2"/>
        <v>0</v>
      </c>
      <c r="I19" s="105">
        <f t="shared" si="3"/>
        <v>0</v>
      </c>
      <c r="J19" s="105">
        <f t="shared" si="0"/>
        <v>0</v>
      </c>
      <c r="K19" s="147">
        <f t="shared" si="1"/>
        <v>0</v>
      </c>
      <c r="L19" s="105">
        <f t="shared" si="4"/>
        <v>0</v>
      </c>
      <c r="M19" s="105">
        <f t="shared" si="5"/>
        <v>0</v>
      </c>
      <c r="N19" s="105">
        <f t="shared" si="6"/>
        <v>0</v>
      </c>
      <c r="O19" s="13"/>
      <c r="P19" s="57"/>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row>
    <row r="20" spans="1:143" s="6" customFormat="1" ht="13.5" thickBot="1">
      <c r="A20" s="333" t="s">
        <v>6</v>
      </c>
      <c r="B20" s="334"/>
      <c r="C20" s="334"/>
      <c r="D20" s="334"/>
      <c r="E20" s="334"/>
      <c r="F20" s="335"/>
      <c r="G20" s="106">
        <f>SUM(G10:G19)</f>
        <v>0</v>
      </c>
      <c r="H20" s="106">
        <f>SUM(H10:H19)</f>
        <v>0</v>
      </c>
      <c r="I20" s="106">
        <f>SUM(I10:I19)</f>
        <v>0</v>
      </c>
      <c r="J20" s="107">
        <f t="shared" si="0"/>
        <v>0</v>
      </c>
      <c r="K20" s="148">
        <f>SUM(K10:K19)</f>
        <v>0</v>
      </c>
      <c r="L20" s="106">
        <f>SUM(L10:L19)</f>
        <v>0</v>
      </c>
      <c r="M20" s="106">
        <f>SUM(M10:M19)</f>
        <v>0</v>
      </c>
      <c r="N20" s="106">
        <f>SUM(N10:N19)</f>
        <v>0</v>
      </c>
      <c r="O20" s="53" t="e">
        <f>(G20/G48)*100</f>
        <v>#DIV/0!</v>
      </c>
      <c r="P20" s="58" t="e">
        <f>(L20/L48)*100</f>
        <v>#DIV/0!</v>
      </c>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row>
    <row r="21" spans="1:18" ht="4.5" customHeight="1" thickBot="1">
      <c r="A21" s="276"/>
      <c r="B21" s="279"/>
      <c r="C21" s="279"/>
      <c r="D21" s="279"/>
      <c r="E21" s="279"/>
      <c r="F21" s="279"/>
      <c r="G21" s="277"/>
      <c r="H21" s="277"/>
      <c r="I21" s="277"/>
      <c r="J21" s="277"/>
      <c r="K21" s="277"/>
      <c r="L21" s="277"/>
      <c r="M21" s="277"/>
      <c r="N21" s="277"/>
      <c r="O21" s="277"/>
      <c r="P21" s="278"/>
      <c r="Q21" s="14"/>
      <c r="R21" s="14"/>
    </row>
    <row r="22" spans="1:143" s="3" customFormat="1" ht="12.75">
      <c r="A22" s="70"/>
      <c r="B22" s="51">
        <f>VLOOKUP(_!$A22,SubstratlisteLandwirtschaft!$A$51:$G$97,2,FALSE)</f>
        <v>0</v>
      </c>
      <c r="C22" s="51">
        <f>VLOOKUP(_!$A22,SubstratlisteLandwirtschaft!$A$51:$G$97,3,FALSE)</f>
        <v>0</v>
      </c>
      <c r="D22" s="51">
        <f>VLOOKUP(_!$A22,SubstratlisteLandwirtschaft!$A$51:$G$97,4,FALSE)</f>
        <v>0</v>
      </c>
      <c r="E22" s="111">
        <f>VLOOKUP(_!$A22,SubstratlisteLandwirtschaft!$A$51:$G$97,5,FALSE)</f>
        <v>0</v>
      </c>
      <c r="F22" s="111">
        <f>VLOOKUP(_!$A22,SubstratlisteLandwirtschaft!$A$51:$G$97,6,FALSE)</f>
        <v>0</v>
      </c>
      <c r="G22" s="102">
        <v>0</v>
      </c>
      <c r="H22" s="103">
        <f aca="true" t="shared" si="7" ref="H22:H31">(B22/100)*G22</f>
        <v>0</v>
      </c>
      <c r="I22" s="124">
        <f>(C22/100)*H22</f>
        <v>0</v>
      </c>
      <c r="J22" s="103">
        <f t="shared" si="0"/>
        <v>0</v>
      </c>
      <c r="K22" s="147">
        <f aca="true" t="shared" si="8" ref="K22:K31">G22-J22</f>
        <v>0</v>
      </c>
      <c r="L22" s="103">
        <f aca="true" t="shared" si="9" ref="L22:L31">D22*G22</f>
        <v>0</v>
      </c>
      <c r="M22" s="103">
        <f>G22*E22</f>
        <v>0</v>
      </c>
      <c r="N22" s="103">
        <f>G22*F22</f>
        <v>0</v>
      </c>
      <c r="O22" s="51"/>
      <c r="P22" s="52"/>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row>
    <row r="23" spans="1:143" s="3" customFormat="1" ht="12.75">
      <c r="A23" s="17"/>
      <c r="B23" s="13">
        <f>VLOOKUP(_!$A23,SubstratlisteLandwirtschaft!$A$51:$G$97,2,FALSE)</f>
        <v>0</v>
      </c>
      <c r="C23" s="13">
        <f>VLOOKUP(_!$A23,SubstratlisteLandwirtschaft!$A$51:$G$97,3,FALSE)</f>
        <v>0</v>
      </c>
      <c r="D23" s="13">
        <f>VLOOKUP(_!$A23,SubstratlisteLandwirtschaft!$A$51:$G$97,4,FALSE)</f>
        <v>0</v>
      </c>
      <c r="E23" s="112">
        <f>VLOOKUP(_!$A23,SubstratlisteLandwirtschaft!$A$51:$G$97,5,FALSE)</f>
        <v>0</v>
      </c>
      <c r="F23" s="112">
        <f>VLOOKUP(_!$A23,SubstratlisteLandwirtschaft!$A$51:$G$97,6,FALSE)</f>
        <v>0</v>
      </c>
      <c r="G23" s="104">
        <v>0</v>
      </c>
      <c r="H23" s="105">
        <f t="shared" si="7"/>
        <v>0</v>
      </c>
      <c r="I23" s="105">
        <f>(C23/100)*H23</f>
        <v>0</v>
      </c>
      <c r="J23" s="105">
        <f t="shared" si="0"/>
        <v>0</v>
      </c>
      <c r="K23" s="147">
        <f t="shared" si="8"/>
        <v>0</v>
      </c>
      <c r="L23" s="105">
        <f t="shared" si="9"/>
        <v>0</v>
      </c>
      <c r="M23" s="105">
        <f aca="true" t="shared" si="10" ref="M23:M31">G23*E23</f>
        <v>0</v>
      </c>
      <c r="N23" s="105">
        <f aca="true" t="shared" si="11" ref="N23:N31">G23*F23</f>
        <v>0</v>
      </c>
      <c r="O23" s="13"/>
      <c r="P23" s="57"/>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row>
    <row r="24" spans="1:143" s="3" customFormat="1" ht="12.75">
      <c r="A24" s="17"/>
      <c r="B24" s="13">
        <f>VLOOKUP(_!$A24,SubstratlisteLandwirtschaft!$A$51:$G$97,2,FALSE)</f>
        <v>0</v>
      </c>
      <c r="C24" s="13">
        <f>VLOOKUP(_!$A24,SubstratlisteLandwirtschaft!$A$51:$G$97,3,FALSE)</f>
        <v>0</v>
      </c>
      <c r="D24" s="13">
        <f>VLOOKUP(_!$A24,SubstratlisteLandwirtschaft!$A$51:$G$97,4,FALSE)</f>
        <v>0</v>
      </c>
      <c r="E24" s="112">
        <f>VLOOKUP(_!$A24,SubstratlisteLandwirtschaft!$A$51:$G$97,5,FALSE)</f>
        <v>0</v>
      </c>
      <c r="F24" s="112">
        <f>VLOOKUP(_!$A24,SubstratlisteLandwirtschaft!$A$51:$G$97,6,FALSE)</f>
        <v>0</v>
      </c>
      <c r="G24" s="104">
        <v>0</v>
      </c>
      <c r="H24" s="105">
        <f t="shared" si="7"/>
        <v>0</v>
      </c>
      <c r="I24" s="105">
        <f aca="true" t="shared" si="12" ref="I24:I31">(C24/100)*H24</f>
        <v>0</v>
      </c>
      <c r="J24" s="105">
        <f t="shared" si="0"/>
        <v>0</v>
      </c>
      <c r="K24" s="147">
        <f t="shared" si="8"/>
        <v>0</v>
      </c>
      <c r="L24" s="105">
        <f t="shared" si="9"/>
        <v>0</v>
      </c>
      <c r="M24" s="105">
        <f t="shared" si="10"/>
        <v>0</v>
      </c>
      <c r="N24" s="105">
        <f t="shared" si="11"/>
        <v>0</v>
      </c>
      <c r="O24" s="13"/>
      <c r="P24" s="57"/>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row>
    <row r="25" spans="1:18" ht="12.75">
      <c r="A25" s="17"/>
      <c r="B25" s="13">
        <f>VLOOKUP(_!$A25,SubstratlisteLandwirtschaft!$A$51:$G$97,2,FALSE)</f>
        <v>0</v>
      </c>
      <c r="C25" s="13">
        <f>VLOOKUP(_!$A25,SubstratlisteLandwirtschaft!$A$51:$G$97,3,FALSE)</f>
        <v>0</v>
      </c>
      <c r="D25" s="13">
        <f>VLOOKUP(_!$A25,SubstratlisteLandwirtschaft!$A$51:$G$97,4,FALSE)</f>
        <v>0</v>
      </c>
      <c r="E25" s="112">
        <f>VLOOKUP(_!$A25,SubstratlisteLandwirtschaft!$A$51:$G$97,5,FALSE)</f>
        <v>0</v>
      </c>
      <c r="F25" s="112">
        <f>VLOOKUP(_!$A25,SubstratlisteLandwirtschaft!$A$51:$G$97,6,FALSE)</f>
        <v>0</v>
      </c>
      <c r="G25" s="104">
        <v>0</v>
      </c>
      <c r="H25" s="105">
        <f t="shared" si="7"/>
        <v>0</v>
      </c>
      <c r="I25" s="105">
        <f t="shared" si="12"/>
        <v>0</v>
      </c>
      <c r="J25" s="105">
        <f t="shared" si="0"/>
        <v>0</v>
      </c>
      <c r="K25" s="147">
        <f t="shared" si="8"/>
        <v>0</v>
      </c>
      <c r="L25" s="105">
        <f t="shared" si="9"/>
        <v>0</v>
      </c>
      <c r="M25" s="105">
        <f t="shared" si="10"/>
        <v>0</v>
      </c>
      <c r="N25" s="105">
        <f t="shared" si="11"/>
        <v>0</v>
      </c>
      <c r="O25" s="13"/>
      <c r="P25" s="57"/>
      <c r="Q25" s="14"/>
      <c r="R25" s="14"/>
    </row>
    <row r="26" spans="1:18" ht="12.75">
      <c r="A26" s="17"/>
      <c r="B26" s="13">
        <f>VLOOKUP(_!$A26,SubstratlisteLandwirtschaft!$A$51:$G$97,2,FALSE)</f>
        <v>0</v>
      </c>
      <c r="C26" s="13">
        <f>VLOOKUP(_!$A26,SubstratlisteLandwirtschaft!$A$51:$G$97,3,FALSE)</f>
        <v>0</v>
      </c>
      <c r="D26" s="13">
        <f>VLOOKUP(_!$A26,SubstratlisteLandwirtschaft!$A$51:$G$97,4,FALSE)</f>
        <v>0</v>
      </c>
      <c r="E26" s="112">
        <f>VLOOKUP(_!$A26,SubstratlisteLandwirtschaft!$A$51:$G$97,5,FALSE)</f>
        <v>0</v>
      </c>
      <c r="F26" s="112">
        <f>VLOOKUP(_!$A26,SubstratlisteLandwirtschaft!$A$51:$G$97,6,FALSE)</f>
        <v>0</v>
      </c>
      <c r="G26" s="104">
        <v>0</v>
      </c>
      <c r="H26" s="105">
        <f t="shared" si="7"/>
        <v>0</v>
      </c>
      <c r="I26" s="105">
        <f t="shared" si="12"/>
        <v>0</v>
      </c>
      <c r="J26" s="105">
        <f t="shared" si="0"/>
        <v>0</v>
      </c>
      <c r="K26" s="147">
        <f t="shared" si="8"/>
        <v>0</v>
      </c>
      <c r="L26" s="105">
        <f t="shared" si="9"/>
        <v>0</v>
      </c>
      <c r="M26" s="105">
        <f t="shared" si="10"/>
        <v>0</v>
      </c>
      <c r="N26" s="105">
        <f t="shared" si="11"/>
        <v>0</v>
      </c>
      <c r="O26" s="13"/>
      <c r="P26" s="57"/>
      <c r="Q26" s="14"/>
      <c r="R26" s="14"/>
    </row>
    <row r="27" spans="1:18" ht="12.75">
      <c r="A27" s="17"/>
      <c r="B27" s="13">
        <f>VLOOKUP(_!$A27,SubstratlisteLandwirtschaft!$A$51:$G$97,2,FALSE)</f>
        <v>0</v>
      </c>
      <c r="C27" s="13">
        <f>VLOOKUP(_!$A27,SubstratlisteLandwirtschaft!$A$51:$G$97,3,FALSE)</f>
        <v>0</v>
      </c>
      <c r="D27" s="13">
        <f>VLOOKUP(_!$A27,SubstratlisteLandwirtschaft!$A$51:$G$97,4,FALSE)</f>
        <v>0</v>
      </c>
      <c r="E27" s="112">
        <f>VLOOKUP(_!$A27,SubstratlisteLandwirtschaft!$A$51:$G$97,5,FALSE)</f>
        <v>0</v>
      </c>
      <c r="F27" s="112">
        <f>VLOOKUP(_!$A27,SubstratlisteLandwirtschaft!$A$51:$G$97,6,FALSE)</f>
        <v>0</v>
      </c>
      <c r="G27" s="104">
        <v>0</v>
      </c>
      <c r="H27" s="105">
        <f t="shared" si="7"/>
        <v>0</v>
      </c>
      <c r="I27" s="105">
        <f t="shared" si="12"/>
        <v>0</v>
      </c>
      <c r="J27" s="105">
        <f t="shared" si="0"/>
        <v>0</v>
      </c>
      <c r="K27" s="147">
        <f t="shared" si="8"/>
        <v>0</v>
      </c>
      <c r="L27" s="105">
        <f t="shared" si="9"/>
        <v>0</v>
      </c>
      <c r="M27" s="105">
        <f t="shared" si="10"/>
        <v>0</v>
      </c>
      <c r="N27" s="105">
        <f t="shared" si="11"/>
        <v>0</v>
      </c>
      <c r="O27" s="13"/>
      <c r="P27" s="57"/>
      <c r="Q27" s="14"/>
      <c r="R27" s="14"/>
    </row>
    <row r="28" spans="1:16" ht="12.75">
      <c r="A28" s="17"/>
      <c r="B28" s="13">
        <f>VLOOKUP(_!$A28,SubstratlisteLandwirtschaft!$A$51:$G$97,2,FALSE)</f>
        <v>0</v>
      </c>
      <c r="C28" s="13">
        <f>VLOOKUP(_!$A28,SubstratlisteLandwirtschaft!$A$51:$G$97,3,FALSE)</f>
        <v>0</v>
      </c>
      <c r="D28" s="13">
        <f>VLOOKUP(_!$A28,SubstratlisteLandwirtschaft!$A$51:$G$97,4,FALSE)</f>
        <v>0</v>
      </c>
      <c r="E28" s="112">
        <f>VLOOKUP(_!$A28,SubstratlisteLandwirtschaft!$A$51:$G$97,5,FALSE)</f>
        <v>0</v>
      </c>
      <c r="F28" s="112">
        <f>VLOOKUP(_!$A28,SubstratlisteLandwirtschaft!$A$51:$G$97,6,FALSE)</f>
        <v>0</v>
      </c>
      <c r="G28" s="104">
        <v>0</v>
      </c>
      <c r="H28" s="105">
        <f t="shared" si="7"/>
        <v>0</v>
      </c>
      <c r="I28" s="105">
        <f t="shared" si="12"/>
        <v>0</v>
      </c>
      <c r="J28" s="105">
        <f t="shared" si="0"/>
        <v>0</v>
      </c>
      <c r="K28" s="147">
        <f t="shared" si="8"/>
        <v>0</v>
      </c>
      <c r="L28" s="105">
        <f t="shared" si="9"/>
        <v>0</v>
      </c>
      <c r="M28" s="105">
        <f t="shared" si="10"/>
        <v>0</v>
      </c>
      <c r="N28" s="105">
        <f t="shared" si="11"/>
        <v>0</v>
      </c>
      <c r="O28" s="13"/>
      <c r="P28" s="57"/>
    </row>
    <row r="29" spans="1:18" ht="12.75">
      <c r="A29" s="17"/>
      <c r="B29" s="13">
        <f>VLOOKUP(_!$A29,SubstratlisteLandwirtschaft!$A$51:$G$97,2,FALSE)</f>
        <v>0</v>
      </c>
      <c r="C29" s="13">
        <f>VLOOKUP(_!$A29,SubstratlisteLandwirtschaft!$A$51:$G$97,3,FALSE)</f>
        <v>0</v>
      </c>
      <c r="D29" s="13">
        <f>VLOOKUP(_!$A29,SubstratlisteLandwirtschaft!$A$51:$G$97,4,FALSE)</f>
        <v>0</v>
      </c>
      <c r="E29" s="112">
        <f>VLOOKUP(_!$A29,SubstratlisteLandwirtschaft!$A$51:$G$97,5,FALSE)</f>
        <v>0</v>
      </c>
      <c r="F29" s="112">
        <f>VLOOKUP(_!$A29,SubstratlisteLandwirtschaft!$A$51:$G$97,6,FALSE)</f>
        <v>0</v>
      </c>
      <c r="G29" s="104">
        <v>0</v>
      </c>
      <c r="H29" s="105">
        <f t="shared" si="7"/>
        <v>0</v>
      </c>
      <c r="I29" s="105">
        <f t="shared" si="12"/>
        <v>0</v>
      </c>
      <c r="J29" s="105">
        <f t="shared" si="0"/>
        <v>0</v>
      </c>
      <c r="K29" s="147">
        <f t="shared" si="8"/>
        <v>0</v>
      </c>
      <c r="L29" s="105">
        <f t="shared" si="9"/>
        <v>0</v>
      </c>
      <c r="M29" s="105">
        <f t="shared" si="10"/>
        <v>0</v>
      </c>
      <c r="N29" s="105">
        <f t="shared" si="11"/>
        <v>0</v>
      </c>
      <c r="O29" s="13"/>
      <c r="P29" s="57"/>
      <c r="Q29" s="14"/>
      <c r="R29" s="14"/>
    </row>
    <row r="30" spans="1:18" ht="12.75">
      <c r="A30" s="17"/>
      <c r="B30" s="13">
        <f>VLOOKUP(_!$A30,SubstratlisteLandwirtschaft!$A$51:$G$97,2,FALSE)</f>
        <v>0</v>
      </c>
      <c r="C30" s="13">
        <f>VLOOKUP(_!$A30,SubstratlisteLandwirtschaft!$A$51:$G$97,3,FALSE)</f>
        <v>0</v>
      </c>
      <c r="D30" s="13">
        <f>VLOOKUP(_!$A30,SubstratlisteLandwirtschaft!$A$51:$G$97,4,FALSE)</f>
        <v>0</v>
      </c>
      <c r="E30" s="112">
        <f>VLOOKUP(_!$A30,SubstratlisteLandwirtschaft!$A$51:$G$97,5,FALSE)</f>
        <v>0</v>
      </c>
      <c r="F30" s="112">
        <f>VLOOKUP(_!$A30,SubstratlisteLandwirtschaft!$A$51:$G$97,6,FALSE)</f>
        <v>0</v>
      </c>
      <c r="G30" s="104">
        <v>0</v>
      </c>
      <c r="H30" s="105">
        <f t="shared" si="7"/>
        <v>0</v>
      </c>
      <c r="I30" s="105">
        <f t="shared" si="12"/>
        <v>0</v>
      </c>
      <c r="J30" s="105">
        <f t="shared" si="0"/>
        <v>0</v>
      </c>
      <c r="K30" s="147">
        <f t="shared" si="8"/>
        <v>0</v>
      </c>
      <c r="L30" s="105">
        <f t="shared" si="9"/>
        <v>0</v>
      </c>
      <c r="M30" s="105">
        <f t="shared" si="10"/>
        <v>0</v>
      </c>
      <c r="N30" s="105">
        <f t="shared" si="11"/>
        <v>0</v>
      </c>
      <c r="O30" s="13"/>
      <c r="P30" s="57"/>
      <c r="Q30" s="14"/>
      <c r="R30" s="14"/>
    </row>
    <row r="31" spans="1:18" ht="12.75">
      <c r="A31" s="17"/>
      <c r="B31" s="13">
        <f>VLOOKUP(_!$A31,SubstratlisteLandwirtschaft!$A$51:$G$97,2,FALSE)</f>
        <v>0</v>
      </c>
      <c r="C31" s="13">
        <f>VLOOKUP(_!$A31,SubstratlisteLandwirtschaft!$A$51:$G$97,3,FALSE)</f>
        <v>0</v>
      </c>
      <c r="D31" s="13">
        <f>VLOOKUP(_!$A31,SubstratlisteLandwirtschaft!$A$51:$G$97,4,FALSE)</f>
        <v>0</v>
      </c>
      <c r="E31" s="112">
        <f>VLOOKUP(_!$A31,SubstratlisteLandwirtschaft!$A$51:$G$97,5,FALSE)</f>
        <v>0</v>
      </c>
      <c r="F31" s="112">
        <f>VLOOKUP(_!$A31,SubstratlisteLandwirtschaft!$A$51:$G$97,6,FALSE)</f>
        <v>0</v>
      </c>
      <c r="G31" s="104">
        <v>0</v>
      </c>
      <c r="H31" s="105">
        <f t="shared" si="7"/>
        <v>0</v>
      </c>
      <c r="I31" s="105">
        <f t="shared" si="12"/>
        <v>0</v>
      </c>
      <c r="J31" s="105">
        <f t="shared" si="0"/>
        <v>0</v>
      </c>
      <c r="K31" s="147">
        <f t="shared" si="8"/>
        <v>0</v>
      </c>
      <c r="L31" s="105">
        <f t="shared" si="9"/>
        <v>0</v>
      </c>
      <c r="M31" s="105">
        <f t="shared" si="10"/>
        <v>0</v>
      </c>
      <c r="N31" s="105">
        <f t="shared" si="11"/>
        <v>0</v>
      </c>
      <c r="O31" s="13"/>
      <c r="P31" s="57"/>
      <c r="Q31" s="14"/>
      <c r="R31" s="14"/>
    </row>
    <row r="32" spans="1:143" s="6" customFormat="1" ht="13.5" thickBot="1">
      <c r="A32" s="333" t="s">
        <v>7</v>
      </c>
      <c r="B32" s="334"/>
      <c r="C32" s="334"/>
      <c r="D32" s="334"/>
      <c r="E32" s="334"/>
      <c r="F32" s="335"/>
      <c r="G32" s="106">
        <f aca="true" t="shared" si="13" ref="G32:N32">SUM(G22:G31)</f>
        <v>0</v>
      </c>
      <c r="H32" s="106">
        <f t="shared" si="13"/>
        <v>0</v>
      </c>
      <c r="I32" s="106">
        <f>SUM(I22:I31)</f>
        <v>0</v>
      </c>
      <c r="J32" s="107">
        <f t="shared" si="13"/>
        <v>0</v>
      </c>
      <c r="K32" s="148">
        <f>SUM(K22:K31)</f>
        <v>0</v>
      </c>
      <c r="L32" s="106">
        <f t="shared" si="13"/>
        <v>0</v>
      </c>
      <c r="M32" s="106">
        <f t="shared" si="13"/>
        <v>0</v>
      </c>
      <c r="N32" s="106">
        <f t="shared" si="13"/>
        <v>0</v>
      </c>
      <c r="O32" s="53" t="e">
        <f>(G32/G48)*100</f>
        <v>#DIV/0!</v>
      </c>
      <c r="P32" s="58" t="e">
        <f>(L32/L48)*100</f>
        <v>#DIV/0!</v>
      </c>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row>
    <row r="33" spans="1:18" ht="3.75" customHeight="1" thickBot="1">
      <c r="A33" s="276"/>
      <c r="B33" s="277"/>
      <c r="C33" s="277"/>
      <c r="D33" s="277"/>
      <c r="E33" s="277"/>
      <c r="F33" s="277"/>
      <c r="G33" s="277"/>
      <c r="H33" s="277"/>
      <c r="I33" s="277"/>
      <c r="J33" s="277"/>
      <c r="K33" s="277"/>
      <c r="L33" s="277"/>
      <c r="M33" s="277"/>
      <c r="N33" s="277"/>
      <c r="O33" s="277"/>
      <c r="P33" s="278"/>
      <c r="Q33" s="14"/>
      <c r="R33" s="14"/>
    </row>
    <row r="34" spans="1:143" s="7" customFormat="1" ht="25.5" customHeight="1" thickBot="1">
      <c r="A34" s="330" t="s">
        <v>10</v>
      </c>
      <c r="B34" s="331"/>
      <c r="C34" s="331"/>
      <c r="D34" s="331"/>
      <c r="E34" s="331"/>
      <c r="F34" s="332"/>
      <c r="G34" s="108">
        <f aca="true" t="shared" si="14" ref="G34:N34">SUM(G32,G20)</f>
        <v>0</v>
      </c>
      <c r="H34" s="108">
        <f t="shared" si="14"/>
        <v>0</v>
      </c>
      <c r="I34" s="108">
        <f>SUM(I32,I20)</f>
        <v>0</v>
      </c>
      <c r="J34" s="108">
        <f t="shared" si="14"/>
        <v>0</v>
      </c>
      <c r="K34" s="149">
        <f>SUM(K32,K20)</f>
        <v>0</v>
      </c>
      <c r="L34" s="108">
        <f t="shared" si="14"/>
        <v>0</v>
      </c>
      <c r="M34" s="108">
        <f t="shared" si="14"/>
        <v>0</v>
      </c>
      <c r="N34" s="108">
        <f t="shared" si="14"/>
        <v>0</v>
      </c>
      <c r="O34" s="96" t="e">
        <f>(G34/G48)*100</f>
        <v>#DIV/0!</v>
      </c>
      <c r="P34" s="97" t="e">
        <f>(L34/L48)*100</f>
        <v>#DIV/0!</v>
      </c>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row>
    <row r="35" spans="1:18" ht="5.25" customHeight="1" thickBot="1">
      <c r="A35" s="276"/>
      <c r="B35" s="279"/>
      <c r="C35" s="279"/>
      <c r="D35" s="279"/>
      <c r="E35" s="279"/>
      <c r="F35" s="279"/>
      <c r="G35" s="277"/>
      <c r="H35" s="277"/>
      <c r="I35" s="277"/>
      <c r="J35" s="277"/>
      <c r="K35" s="277"/>
      <c r="L35" s="277"/>
      <c r="M35" s="277"/>
      <c r="N35" s="277"/>
      <c r="O35" s="277"/>
      <c r="P35" s="278"/>
      <c r="Q35" s="14"/>
      <c r="R35" s="14"/>
    </row>
    <row r="36" spans="1:143" s="3" customFormat="1" ht="12.75">
      <c r="A36" s="70"/>
      <c r="B36" s="51">
        <f>VLOOKUP(_!$A36,'ListeCo-Substrate'!$A$33:$G$52,2,FALSE)</f>
        <v>0</v>
      </c>
      <c r="C36" s="51">
        <f>VLOOKUP(_!$A36,'ListeCo-Substrate'!$A$33:$G$52,3,FALSE)</f>
        <v>0</v>
      </c>
      <c r="D36" s="51">
        <f>VLOOKUP(_!$A36,'ListeCo-Substrate'!$A$33:$G$52,4,FALSE)</f>
        <v>0</v>
      </c>
      <c r="E36" s="111">
        <f>VLOOKUP(_!$A36,'ListeCo-Substrate'!$A$33:$G$52,5,FALSE)</f>
        <v>0</v>
      </c>
      <c r="F36" s="111">
        <f>VLOOKUP(_!$A36,'ListeCo-Substrate'!$A$33:$G$52,6,FALSE)</f>
        <v>0</v>
      </c>
      <c r="G36" s="102">
        <v>0</v>
      </c>
      <c r="H36" s="103">
        <f aca="true" t="shared" si="15" ref="H36:H45">(B36/100)*G36</f>
        <v>0</v>
      </c>
      <c r="I36" s="124">
        <f>(C36/100)*H36</f>
        <v>0</v>
      </c>
      <c r="J36" s="103">
        <f aca="true" t="shared" si="16" ref="J36:J45">H36/$J$8</f>
        <v>0</v>
      </c>
      <c r="K36" s="147">
        <f aca="true" t="shared" si="17" ref="K36:K45">G36-J36</f>
        <v>0</v>
      </c>
      <c r="L36" s="103">
        <f aca="true" t="shared" si="18" ref="L36:L45">D36*G36</f>
        <v>0</v>
      </c>
      <c r="M36" s="103">
        <f>G36*E36</f>
        <v>0</v>
      </c>
      <c r="N36" s="103">
        <f>G36*F36</f>
        <v>0</v>
      </c>
      <c r="O36" s="51"/>
      <c r="P36" s="52"/>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row>
    <row r="37" spans="1:143" s="3" customFormat="1" ht="12.75">
      <c r="A37" s="17"/>
      <c r="B37" s="13">
        <f>VLOOKUP(_!$A37,'ListeCo-Substrate'!$A$33:$G$52,2,FALSE)</f>
        <v>0</v>
      </c>
      <c r="C37" s="13">
        <f>VLOOKUP(_!$A37,'ListeCo-Substrate'!$A$33:$G$52,3,FALSE)</f>
        <v>0</v>
      </c>
      <c r="D37" s="13">
        <f>VLOOKUP(_!$A37,'ListeCo-Substrate'!$A$33:$G$52,4,FALSE)</f>
        <v>0</v>
      </c>
      <c r="E37" s="112">
        <f>VLOOKUP(_!$A37,'ListeCo-Substrate'!$A$33:$G$52,5,FALSE)</f>
        <v>0</v>
      </c>
      <c r="F37" s="112">
        <f>VLOOKUP(_!$A37,'ListeCo-Substrate'!$A$33:$G$52,6,FALSE)</f>
        <v>0</v>
      </c>
      <c r="G37" s="104">
        <v>0</v>
      </c>
      <c r="H37" s="105">
        <f t="shared" si="15"/>
        <v>0</v>
      </c>
      <c r="I37" s="105">
        <f>(C37/100)*H37</f>
        <v>0</v>
      </c>
      <c r="J37" s="105">
        <f t="shared" si="16"/>
        <v>0</v>
      </c>
      <c r="K37" s="147">
        <f t="shared" si="17"/>
        <v>0</v>
      </c>
      <c r="L37" s="105">
        <f t="shared" si="18"/>
        <v>0</v>
      </c>
      <c r="M37" s="105">
        <f aca="true" t="shared" si="19" ref="M37:M45">G37*E37</f>
        <v>0</v>
      </c>
      <c r="N37" s="105">
        <f aca="true" t="shared" si="20" ref="N37:N45">G37*F37</f>
        <v>0</v>
      </c>
      <c r="O37" s="13"/>
      <c r="P37" s="57"/>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row>
    <row r="38" spans="1:18" ht="12.75">
      <c r="A38" s="17"/>
      <c r="B38" s="13">
        <f>VLOOKUP(_!$A38,'ListeCo-Substrate'!$A$33:$G$52,2,FALSE)</f>
        <v>0</v>
      </c>
      <c r="C38" s="13">
        <f>VLOOKUP(_!$A38,'ListeCo-Substrate'!$A$33:$G$52,3,FALSE)</f>
        <v>0</v>
      </c>
      <c r="D38" s="13">
        <f>VLOOKUP(_!$A38,'ListeCo-Substrate'!$A$33:$G$52,4,FALSE)</f>
        <v>0</v>
      </c>
      <c r="E38" s="112">
        <f>VLOOKUP(_!$A38,'ListeCo-Substrate'!$A$33:$G$52,5,FALSE)</f>
        <v>0</v>
      </c>
      <c r="F38" s="112">
        <f>VLOOKUP(_!$A38,'ListeCo-Substrate'!$A$33:$G$52,6,FALSE)</f>
        <v>0</v>
      </c>
      <c r="G38" s="104">
        <v>0</v>
      </c>
      <c r="H38" s="105">
        <f t="shared" si="15"/>
        <v>0</v>
      </c>
      <c r="I38" s="105">
        <f aca="true" t="shared" si="21" ref="I38:I45">(C38/100)*H38</f>
        <v>0</v>
      </c>
      <c r="J38" s="105">
        <f t="shared" si="16"/>
        <v>0</v>
      </c>
      <c r="K38" s="147">
        <f t="shared" si="17"/>
        <v>0</v>
      </c>
      <c r="L38" s="105">
        <f t="shared" si="18"/>
        <v>0</v>
      </c>
      <c r="M38" s="105">
        <f t="shared" si="19"/>
        <v>0</v>
      </c>
      <c r="N38" s="105">
        <f t="shared" si="20"/>
        <v>0</v>
      </c>
      <c r="O38" s="13"/>
      <c r="P38" s="57"/>
      <c r="Q38" s="14"/>
      <c r="R38" s="14"/>
    </row>
    <row r="39" spans="1:18" ht="12.75">
      <c r="A39" s="17"/>
      <c r="B39" s="13">
        <f>VLOOKUP(_!$A39,'ListeCo-Substrate'!$A$33:$G$52,2,FALSE)</f>
        <v>0</v>
      </c>
      <c r="C39" s="13">
        <f>VLOOKUP(_!$A39,'ListeCo-Substrate'!$A$33:$G$52,3,FALSE)</f>
        <v>0</v>
      </c>
      <c r="D39" s="13">
        <f>VLOOKUP(_!$A39,'ListeCo-Substrate'!$A$33:$G$52,4,FALSE)</f>
        <v>0</v>
      </c>
      <c r="E39" s="112">
        <f>VLOOKUP(_!$A39,'ListeCo-Substrate'!$A$33:$G$52,5,FALSE)</f>
        <v>0</v>
      </c>
      <c r="F39" s="112">
        <f>VLOOKUP(_!$A39,'ListeCo-Substrate'!$A$33:$G$52,6,FALSE)</f>
        <v>0</v>
      </c>
      <c r="G39" s="104">
        <v>0</v>
      </c>
      <c r="H39" s="105">
        <f t="shared" si="15"/>
        <v>0</v>
      </c>
      <c r="I39" s="105">
        <f t="shared" si="21"/>
        <v>0</v>
      </c>
      <c r="J39" s="105">
        <f t="shared" si="16"/>
        <v>0</v>
      </c>
      <c r="K39" s="147">
        <f t="shared" si="17"/>
        <v>0</v>
      </c>
      <c r="L39" s="105">
        <f t="shared" si="18"/>
        <v>0</v>
      </c>
      <c r="M39" s="105">
        <f t="shared" si="19"/>
        <v>0</v>
      </c>
      <c r="N39" s="105">
        <f t="shared" si="20"/>
        <v>0</v>
      </c>
      <c r="O39" s="13"/>
      <c r="P39" s="57"/>
      <c r="Q39" s="14"/>
      <c r="R39" s="14"/>
    </row>
    <row r="40" spans="1:18" ht="12.75">
      <c r="A40" s="17"/>
      <c r="B40" s="13">
        <f>VLOOKUP(_!$A40,'ListeCo-Substrate'!$A$33:$G$52,2,FALSE)</f>
        <v>0</v>
      </c>
      <c r="C40" s="13">
        <f>VLOOKUP(_!$A40,'ListeCo-Substrate'!$A$33:$G$52,3,FALSE)</f>
        <v>0</v>
      </c>
      <c r="D40" s="13">
        <f>VLOOKUP(_!$A40,'ListeCo-Substrate'!$A$33:$G$52,4,FALSE)</f>
        <v>0</v>
      </c>
      <c r="E40" s="112">
        <f>VLOOKUP(_!$A40,'ListeCo-Substrate'!$A$33:$G$52,5,FALSE)</f>
        <v>0</v>
      </c>
      <c r="F40" s="112">
        <f>VLOOKUP(_!$A40,'ListeCo-Substrate'!$A$33:$G$52,6,FALSE)</f>
        <v>0</v>
      </c>
      <c r="G40" s="104">
        <v>0</v>
      </c>
      <c r="H40" s="105">
        <f t="shared" si="15"/>
        <v>0</v>
      </c>
      <c r="I40" s="105">
        <f t="shared" si="21"/>
        <v>0</v>
      </c>
      <c r="J40" s="105">
        <f t="shared" si="16"/>
        <v>0</v>
      </c>
      <c r="K40" s="147">
        <f t="shared" si="17"/>
        <v>0</v>
      </c>
      <c r="L40" s="105">
        <f t="shared" si="18"/>
        <v>0</v>
      </c>
      <c r="M40" s="105">
        <f t="shared" si="19"/>
        <v>0</v>
      </c>
      <c r="N40" s="105">
        <f t="shared" si="20"/>
        <v>0</v>
      </c>
      <c r="O40" s="13"/>
      <c r="P40" s="57"/>
      <c r="Q40" s="14"/>
      <c r="R40" s="14"/>
    </row>
    <row r="41" spans="1:18" ht="12.75">
      <c r="A41" s="17"/>
      <c r="B41" s="13">
        <f>VLOOKUP(_!$A41,'ListeCo-Substrate'!$A$33:$G$52,2,FALSE)</f>
        <v>0</v>
      </c>
      <c r="C41" s="13">
        <f>VLOOKUP(_!$A41,'ListeCo-Substrate'!$A$33:$G$52,3,FALSE)</f>
        <v>0</v>
      </c>
      <c r="D41" s="13">
        <f>VLOOKUP(_!$A41,'ListeCo-Substrate'!$A$33:$G$52,4,FALSE)</f>
        <v>0</v>
      </c>
      <c r="E41" s="112">
        <f>VLOOKUP(_!$A41,'ListeCo-Substrate'!$A$33:$G$52,5,FALSE)</f>
        <v>0</v>
      </c>
      <c r="F41" s="112">
        <f>VLOOKUP(_!$A41,'ListeCo-Substrate'!$A$33:$G$52,6,FALSE)</f>
        <v>0</v>
      </c>
      <c r="G41" s="104">
        <v>0</v>
      </c>
      <c r="H41" s="105">
        <f t="shared" si="15"/>
        <v>0</v>
      </c>
      <c r="I41" s="105">
        <f t="shared" si="21"/>
        <v>0</v>
      </c>
      <c r="J41" s="105">
        <f t="shared" si="16"/>
        <v>0</v>
      </c>
      <c r="K41" s="147">
        <f t="shared" si="17"/>
        <v>0</v>
      </c>
      <c r="L41" s="105">
        <f t="shared" si="18"/>
        <v>0</v>
      </c>
      <c r="M41" s="105">
        <f t="shared" si="19"/>
        <v>0</v>
      </c>
      <c r="N41" s="105">
        <f t="shared" si="20"/>
        <v>0</v>
      </c>
      <c r="O41" s="13"/>
      <c r="P41" s="57"/>
      <c r="Q41" s="14"/>
      <c r="R41" s="14"/>
    </row>
    <row r="42" spans="1:18" ht="12.75">
      <c r="A42" s="17"/>
      <c r="B42" s="13">
        <f>VLOOKUP(_!$A42,'ListeCo-Substrate'!$A$33:$G$52,2,FALSE)</f>
        <v>0</v>
      </c>
      <c r="C42" s="13">
        <f>VLOOKUP(_!$A42,'ListeCo-Substrate'!$A$33:$G$52,3,FALSE)</f>
        <v>0</v>
      </c>
      <c r="D42" s="13">
        <f>VLOOKUP(_!$A42,'ListeCo-Substrate'!$A$33:$G$52,4,FALSE)</f>
        <v>0</v>
      </c>
      <c r="E42" s="112">
        <f>VLOOKUP(_!$A42,'ListeCo-Substrate'!$A$33:$G$52,5,FALSE)</f>
        <v>0</v>
      </c>
      <c r="F42" s="112">
        <f>VLOOKUP(_!$A42,'ListeCo-Substrate'!$A$33:$G$52,6,FALSE)</f>
        <v>0</v>
      </c>
      <c r="G42" s="104">
        <v>0</v>
      </c>
      <c r="H42" s="105">
        <f t="shared" si="15"/>
        <v>0</v>
      </c>
      <c r="I42" s="105">
        <f t="shared" si="21"/>
        <v>0</v>
      </c>
      <c r="J42" s="105">
        <f t="shared" si="16"/>
        <v>0</v>
      </c>
      <c r="K42" s="147">
        <f t="shared" si="17"/>
        <v>0</v>
      </c>
      <c r="L42" s="105">
        <f t="shared" si="18"/>
        <v>0</v>
      </c>
      <c r="M42" s="105">
        <f t="shared" si="19"/>
        <v>0</v>
      </c>
      <c r="N42" s="105">
        <f t="shared" si="20"/>
        <v>0</v>
      </c>
      <c r="O42" s="13"/>
      <c r="P42" s="57"/>
      <c r="Q42" s="14"/>
      <c r="R42" s="14"/>
    </row>
    <row r="43" spans="1:18" ht="12.75">
      <c r="A43" s="17"/>
      <c r="B43" s="13">
        <f>VLOOKUP(_!$A43,'ListeCo-Substrate'!$A$33:$G$52,2,FALSE)</f>
        <v>0</v>
      </c>
      <c r="C43" s="13">
        <f>VLOOKUP(_!$A43,'ListeCo-Substrate'!$A$33:$G$52,3,FALSE)</f>
        <v>0</v>
      </c>
      <c r="D43" s="13">
        <f>VLOOKUP(_!$A43,'ListeCo-Substrate'!$A$33:$G$52,4,FALSE)</f>
        <v>0</v>
      </c>
      <c r="E43" s="112">
        <f>VLOOKUP(_!$A43,'ListeCo-Substrate'!$A$33:$G$52,5,FALSE)</f>
        <v>0</v>
      </c>
      <c r="F43" s="112">
        <f>VLOOKUP(_!$A43,'ListeCo-Substrate'!$A$33:$G$52,6,FALSE)</f>
        <v>0</v>
      </c>
      <c r="G43" s="104">
        <v>0</v>
      </c>
      <c r="H43" s="105">
        <f t="shared" si="15"/>
        <v>0</v>
      </c>
      <c r="I43" s="105">
        <f t="shared" si="21"/>
        <v>0</v>
      </c>
      <c r="J43" s="105">
        <f t="shared" si="16"/>
        <v>0</v>
      </c>
      <c r="K43" s="147">
        <f t="shared" si="17"/>
        <v>0</v>
      </c>
      <c r="L43" s="105">
        <f t="shared" si="18"/>
        <v>0</v>
      </c>
      <c r="M43" s="105">
        <f t="shared" si="19"/>
        <v>0</v>
      </c>
      <c r="N43" s="105">
        <f t="shared" si="20"/>
        <v>0</v>
      </c>
      <c r="O43" s="13"/>
      <c r="P43" s="57"/>
      <c r="Q43" s="14"/>
      <c r="R43" s="14"/>
    </row>
    <row r="44" spans="1:18" ht="12.75">
      <c r="A44" s="17"/>
      <c r="B44" s="13">
        <f>VLOOKUP(_!$A44,'ListeCo-Substrate'!$A$33:$G$52,2,FALSE)</f>
        <v>0</v>
      </c>
      <c r="C44" s="13">
        <f>VLOOKUP(_!$A44,'ListeCo-Substrate'!$A$33:$G$52,3,FALSE)</f>
        <v>0</v>
      </c>
      <c r="D44" s="13">
        <f>VLOOKUP(_!$A44,'ListeCo-Substrate'!$A$33:$G$52,4,FALSE)</f>
        <v>0</v>
      </c>
      <c r="E44" s="112">
        <f>VLOOKUP(_!$A44,'ListeCo-Substrate'!$A$33:$G$52,5,FALSE)</f>
        <v>0</v>
      </c>
      <c r="F44" s="112">
        <f>VLOOKUP(_!$A44,'ListeCo-Substrate'!$A$33:$G$52,6,FALSE)</f>
        <v>0</v>
      </c>
      <c r="G44" s="104">
        <v>0</v>
      </c>
      <c r="H44" s="105">
        <f t="shared" si="15"/>
        <v>0</v>
      </c>
      <c r="I44" s="105">
        <f t="shared" si="21"/>
        <v>0</v>
      </c>
      <c r="J44" s="105">
        <f t="shared" si="16"/>
        <v>0</v>
      </c>
      <c r="K44" s="147">
        <f t="shared" si="17"/>
        <v>0</v>
      </c>
      <c r="L44" s="105">
        <f t="shared" si="18"/>
        <v>0</v>
      </c>
      <c r="M44" s="105">
        <f t="shared" si="19"/>
        <v>0</v>
      </c>
      <c r="N44" s="105">
        <f t="shared" si="20"/>
        <v>0</v>
      </c>
      <c r="O44" s="13"/>
      <c r="P44" s="57"/>
      <c r="Q44" s="14"/>
      <c r="R44" s="14"/>
    </row>
    <row r="45" spans="1:18" ht="12.75">
      <c r="A45" s="17"/>
      <c r="B45" s="13">
        <f>VLOOKUP(_!$A45,'ListeCo-Substrate'!$A$33:$G$52,2,FALSE)</f>
        <v>0</v>
      </c>
      <c r="C45" s="13">
        <f>VLOOKUP(_!$A45,'ListeCo-Substrate'!$A$33:$G$52,3,FALSE)</f>
        <v>0</v>
      </c>
      <c r="D45" s="13">
        <f>VLOOKUP(_!$A45,'ListeCo-Substrate'!$A$33:$G$52,4,FALSE)</f>
        <v>0</v>
      </c>
      <c r="E45" s="112">
        <f>VLOOKUP(_!$A45,'ListeCo-Substrate'!$A$33:$G$52,5,FALSE)</f>
        <v>0</v>
      </c>
      <c r="F45" s="112">
        <f>VLOOKUP(_!$A45,'ListeCo-Substrate'!$A$33:$G$52,6,FALSE)</f>
        <v>0</v>
      </c>
      <c r="G45" s="104">
        <v>0</v>
      </c>
      <c r="H45" s="105">
        <f t="shared" si="15"/>
        <v>0</v>
      </c>
      <c r="I45" s="105">
        <f t="shared" si="21"/>
        <v>0</v>
      </c>
      <c r="J45" s="105">
        <f t="shared" si="16"/>
        <v>0</v>
      </c>
      <c r="K45" s="147">
        <f t="shared" si="17"/>
        <v>0</v>
      </c>
      <c r="L45" s="105">
        <f t="shared" si="18"/>
        <v>0</v>
      </c>
      <c r="M45" s="105">
        <f t="shared" si="19"/>
        <v>0</v>
      </c>
      <c r="N45" s="105">
        <f t="shared" si="20"/>
        <v>0</v>
      </c>
      <c r="O45" s="13"/>
      <c r="P45" s="57"/>
      <c r="Q45" s="14"/>
      <c r="R45" s="14"/>
    </row>
    <row r="46" spans="1:143" s="8" customFormat="1" ht="20.25" customHeight="1" thickBot="1">
      <c r="A46" s="327" t="s">
        <v>56</v>
      </c>
      <c r="B46" s="328"/>
      <c r="C46" s="328"/>
      <c r="D46" s="328"/>
      <c r="E46" s="328"/>
      <c r="F46" s="329"/>
      <c r="G46" s="109">
        <f aca="true" t="shared" si="22" ref="G46:N46">SUM(G36:G45)</f>
        <v>0</v>
      </c>
      <c r="H46" s="109">
        <f t="shared" si="22"/>
        <v>0</v>
      </c>
      <c r="I46" s="109">
        <f>SUM(I36:I45)</f>
        <v>0</v>
      </c>
      <c r="J46" s="109">
        <f t="shared" si="22"/>
        <v>0</v>
      </c>
      <c r="K46" s="148">
        <f>SUM(K36:K45)</f>
        <v>0</v>
      </c>
      <c r="L46" s="109">
        <f t="shared" si="22"/>
        <v>0</v>
      </c>
      <c r="M46" s="109">
        <f t="shared" si="22"/>
        <v>0</v>
      </c>
      <c r="N46" s="109">
        <f t="shared" si="22"/>
        <v>0</v>
      </c>
      <c r="O46" s="100" t="e">
        <f>(G46/G48)*100</f>
        <v>#DIV/0!</v>
      </c>
      <c r="P46" s="101" t="e">
        <f>(L46/L48)*100</f>
        <v>#DIV/0!</v>
      </c>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row>
    <row r="47" spans="1:18" ht="5.25" customHeight="1" thickBot="1">
      <c r="A47" s="276"/>
      <c r="B47" s="277"/>
      <c r="C47" s="277"/>
      <c r="D47" s="277"/>
      <c r="E47" s="277"/>
      <c r="F47" s="277"/>
      <c r="G47" s="277"/>
      <c r="H47" s="277"/>
      <c r="I47" s="277"/>
      <c r="J47" s="277"/>
      <c r="K47" s="277"/>
      <c r="L47" s="277"/>
      <c r="M47" s="277"/>
      <c r="N47" s="277"/>
      <c r="O47" s="277"/>
      <c r="P47" s="278"/>
      <c r="Q47" s="14"/>
      <c r="R47" s="14"/>
    </row>
    <row r="48" spans="1:143" s="3" customFormat="1" ht="26.25" customHeight="1" thickBot="1">
      <c r="A48" s="312" t="s">
        <v>8</v>
      </c>
      <c r="B48" s="313"/>
      <c r="C48" s="313"/>
      <c r="D48" s="313"/>
      <c r="E48" s="313"/>
      <c r="F48" s="314"/>
      <c r="G48" s="110">
        <f>SUM(G46,G32,G20)</f>
        <v>0</v>
      </c>
      <c r="H48" s="110">
        <f>SUM(H46,H32,H20)</f>
        <v>0</v>
      </c>
      <c r="I48" s="110">
        <f>SUM(I46,I34)</f>
        <v>0</v>
      </c>
      <c r="J48" s="110">
        <f>IF(K48&gt;0,SUM(K48,J46,J34),SUM(J46,J34))</f>
        <v>0</v>
      </c>
      <c r="K48" s="161">
        <f>SUM(K46,K34)</f>
        <v>0</v>
      </c>
      <c r="L48" s="110">
        <f>SUM(L46,L32,L20)</f>
        <v>0</v>
      </c>
      <c r="M48" s="110">
        <f>SUM(M34,M46)</f>
        <v>0</v>
      </c>
      <c r="N48" s="110">
        <f>SUM(N46,N34)</f>
        <v>0</v>
      </c>
      <c r="O48" s="98">
        <v>100</v>
      </c>
      <c r="P48" s="99">
        <v>100</v>
      </c>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row>
    <row r="49" spans="1:18" ht="6.75" customHeight="1" thickBot="1">
      <c r="A49" s="154"/>
      <c r="B49" s="155"/>
      <c r="C49" s="155"/>
      <c r="D49" s="155"/>
      <c r="E49" s="155"/>
      <c r="F49" s="156"/>
      <c r="G49" s="157"/>
      <c r="H49" s="158"/>
      <c r="I49" s="158"/>
      <c r="J49" s="158"/>
      <c r="K49" s="160"/>
      <c r="L49" s="158"/>
      <c r="M49" s="158"/>
      <c r="N49" s="158"/>
      <c r="O49" s="159"/>
      <c r="P49" s="159"/>
      <c r="Q49" s="5"/>
      <c r="R49" s="5"/>
    </row>
    <row r="50" spans="1:18" ht="20.25" customHeight="1">
      <c r="A50" s="247" t="s">
        <v>9</v>
      </c>
      <c r="B50" s="248"/>
      <c r="C50" s="248"/>
      <c r="D50" s="248"/>
      <c r="E50" s="248"/>
      <c r="F50" s="249"/>
      <c r="G50" s="151" t="e">
        <f>H48/G48</f>
        <v>#DIV/0!</v>
      </c>
      <c r="H50" s="253" t="s">
        <v>143</v>
      </c>
      <c r="I50" s="254"/>
      <c r="J50" s="254"/>
      <c r="K50" s="254"/>
      <c r="L50" s="254"/>
      <c r="M50" s="254"/>
      <c r="N50" s="254"/>
      <c r="O50" s="254"/>
      <c r="P50" s="255"/>
      <c r="Q50" s="14"/>
      <c r="R50" s="14"/>
    </row>
    <row r="51" spans="1:18" ht="22.5" customHeight="1">
      <c r="A51" s="272" t="s">
        <v>125</v>
      </c>
      <c r="B51" s="273"/>
      <c r="C51" s="273"/>
      <c r="D51" s="273"/>
      <c r="E51" s="273"/>
      <c r="F51" s="274"/>
      <c r="G51" s="152" t="e">
        <f>I48/H48</f>
        <v>#DIV/0!</v>
      </c>
      <c r="H51" s="256"/>
      <c r="I51" s="257"/>
      <c r="J51" s="257"/>
      <c r="K51" s="257"/>
      <c r="L51" s="257"/>
      <c r="M51" s="257"/>
      <c r="N51" s="257"/>
      <c r="O51" s="257"/>
      <c r="P51" s="258"/>
      <c r="Q51" s="14"/>
      <c r="R51" s="14"/>
    </row>
    <row r="52" spans="1:16" ht="21.75" customHeight="1" thickBot="1">
      <c r="A52" s="250" t="s">
        <v>142</v>
      </c>
      <c r="B52" s="251"/>
      <c r="C52" s="251"/>
      <c r="D52" s="251"/>
      <c r="E52" s="251"/>
      <c r="F52" s="252"/>
      <c r="G52" s="153" t="e">
        <f>(((G48*1000)/365)*G50*G51)/E60</f>
        <v>#DIV/0!</v>
      </c>
      <c r="H52" s="259"/>
      <c r="I52" s="260"/>
      <c r="J52" s="260"/>
      <c r="K52" s="260"/>
      <c r="L52" s="260"/>
      <c r="M52" s="260"/>
      <c r="N52" s="260"/>
      <c r="O52" s="260"/>
      <c r="P52" s="261"/>
    </row>
    <row r="53" spans="5:16" ht="12" customHeight="1">
      <c r="E53" s="5"/>
      <c r="F53" s="5"/>
      <c r="K53" s="150"/>
      <c r="L53" s="150"/>
      <c r="M53" s="150"/>
      <c r="N53" s="150"/>
      <c r="O53" s="150"/>
      <c r="P53" s="150"/>
    </row>
    <row r="54" spans="5:13" ht="12" customHeight="1">
      <c r="E54" s="5"/>
      <c r="F54" s="5"/>
      <c r="M54" s="5"/>
    </row>
    <row r="55" spans="5:13" ht="12" customHeight="1" thickBot="1">
      <c r="E55" s="5"/>
      <c r="F55" s="5"/>
      <c r="M55" s="5"/>
    </row>
    <row r="56" spans="1:16" s="43" customFormat="1" ht="16.5" thickBot="1">
      <c r="A56" s="269" t="s">
        <v>45</v>
      </c>
      <c r="B56" s="270"/>
      <c r="C56" s="270"/>
      <c r="D56" s="270"/>
      <c r="E56" s="270"/>
      <c r="F56" s="270"/>
      <c r="G56" s="270"/>
      <c r="H56" s="270"/>
      <c r="I56" s="270"/>
      <c r="J56" s="270"/>
      <c r="K56" s="270"/>
      <c r="L56" s="270"/>
      <c r="M56" s="270"/>
      <c r="N56" s="271"/>
      <c r="O56" s="62"/>
      <c r="P56" s="62"/>
    </row>
    <row r="57" spans="1:16" s="43" customFormat="1" ht="36.75" customHeight="1">
      <c r="A57" s="266"/>
      <c r="B57" s="267"/>
      <c r="C57" s="267"/>
      <c r="D57" s="268"/>
      <c r="E57" s="357" t="s">
        <v>131</v>
      </c>
      <c r="F57" s="357"/>
      <c r="G57" s="357"/>
      <c r="H57" s="357"/>
      <c r="I57" s="162"/>
      <c r="J57" s="354" t="s">
        <v>129</v>
      </c>
      <c r="K57" s="354"/>
      <c r="L57" s="354"/>
      <c r="M57" s="354"/>
      <c r="N57" s="355"/>
      <c r="O57" s="54"/>
      <c r="P57" s="54"/>
    </row>
    <row r="58" spans="1:14" ht="12.75">
      <c r="A58" s="289" t="s">
        <v>51</v>
      </c>
      <c r="B58" s="290"/>
      <c r="C58" s="290"/>
      <c r="D58" s="290"/>
      <c r="E58" s="358">
        <f>J8</f>
        <v>0.1</v>
      </c>
      <c r="F58" s="358"/>
      <c r="G58" s="358"/>
      <c r="H58" s="359"/>
      <c r="I58" s="165"/>
      <c r="J58" s="317">
        <v>0</v>
      </c>
      <c r="K58" s="318"/>
      <c r="L58" s="318"/>
      <c r="M58" s="318"/>
      <c r="N58" s="319"/>
    </row>
    <row r="59" spans="1:14" ht="12.75">
      <c r="A59" s="63" t="s">
        <v>52</v>
      </c>
      <c r="B59" s="3"/>
      <c r="C59" s="3"/>
      <c r="D59" s="3"/>
      <c r="E59" s="264" t="e">
        <f>G50</f>
        <v>#DIV/0!</v>
      </c>
      <c r="F59" s="264"/>
      <c r="G59" s="264"/>
      <c r="H59" s="265"/>
      <c r="I59" s="165"/>
      <c r="J59" s="317">
        <v>0</v>
      </c>
      <c r="K59" s="318"/>
      <c r="L59" s="318"/>
      <c r="M59" s="318"/>
      <c r="N59" s="319"/>
    </row>
    <row r="60" spans="1:14" ht="12.75">
      <c r="A60" s="289" t="s">
        <v>42</v>
      </c>
      <c r="B60" s="290"/>
      <c r="C60" s="290"/>
      <c r="D60" s="290"/>
      <c r="E60" s="275">
        <v>0</v>
      </c>
      <c r="F60" s="275"/>
      <c r="G60" s="244" t="s">
        <v>25</v>
      </c>
      <c r="H60" s="316"/>
      <c r="I60" s="166"/>
      <c r="J60" s="356">
        <f>E60</f>
        <v>0</v>
      </c>
      <c r="K60" s="284"/>
      <c r="L60" s="284"/>
      <c r="M60" s="244" t="s">
        <v>25</v>
      </c>
      <c r="N60" s="283"/>
    </row>
    <row r="61" spans="1:14" ht="12.75">
      <c r="A61" s="295" t="s">
        <v>53</v>
      </c>
      <c r="B61" s="296"/>
      <c r="C61" s="296"/>
      <c r="D61" s="297"/>
      <c r="E61" s="315">
        <f>IF(_!A58=_!A60,30,IF(_!A58=_!A61,20,1))</f>
        <v>30</v>
      </c>
      <c r="F61" s="315"/>
      <c r="G61" s="262" t="s">
        <v>43</v>
      </c>
      <c r="H61" s="263"/>
      <c r="I61" s="167"/>
      <c r="J61" s="360">
        <v>30</v>
      </c>
      <c r="K61" s="361"/>
      <c r="L61" s="361"/>
      <c r="M61" s="262" t="s">
        <v>43</v>
      </c>
      <c r="N61" s="362"/>
    </row>
    <row r="62" spans="1:14" ht="13.5" thickBot="1">
      <c r="A62" s="322" t="s">
        <v>50</v>
      </c>
      <c r="B62" s="323"/>
      <c r="C62" s="323"/>
      <c r="D62" s="323"/>
      <c r="E62" s="346">
        <f>E60/E61</f>
        <v>0</v>
      </c>
      <c r="F62" s="346"/>
      <c r="G62" s="348" t="s">
        <v>48</v>
      </c>
      <c r="H62" s="349"/>
      <c r="I62" s="166"/>
      <c r="J62" s="320">
        <f>J60/J61</f>
        <v>0</v>
      </c>
      <c r="K62" s="321"/>
      <c r="L62" s="321"/>
      <c r="M62" s="244" t="s">
        <v>48</v>
      </c>
      <c r="N62" s="283"/>
    </row>
    <row r="63" spans="1:14" ht="42.75" customHeight="1" thickBot="1">
      <c r="A63" s="435" t="s">
        <v>139</v>
      </c>
      <c r="B63" s="436"/>
      <c r="C63" s="436"/>
      <c r="D63" s="437"/>
      <c r="E63" s="347">
        <f>E62*365</f>
        <v>0</v>
      </c>
      <c r="F63" s="347"/>
      <c r="G63" s="344" t="s">
        <v>132</v>
      </c>
      <c r="H63" s="345"/>
      <c r="I63" s="164"/>
      <c r="J63" s="342">
        <f>J62*365</f>
        <v>0</v>
      </c>
      <c r="K63" s="342"/>
      <c r="L63" s="343"/>
      <c r="M63" s="238" t="s">
        <v>132</v>
      </c>
      <c r="N63" s="239"/>
    </row>
    <row r="64" spans="1:14" ht="12.75">
      <c r="A64" s="293" t="s">
        <v>49</v>
      </c>
      <c r="B64" s="294"/>
      <c r="C64" s="294"/>
      <c r="D64" s="294"/>
      <c r="E64" s="292">
        <f>E63*E58</f>
        <v>0</v>
      </c>
      <c r="F64" s="292"/>
      <c r="G64" s="138" t="s">
        <v>54</v>
      </c>
      <c r="H64" s="169"/>
      <c r="I64" s="168"/>
      <c r="J64" s="245">
        <f>J63*J58</f>
        <v>0</v>
      </c>
      <c r="K64" s="246"/>
      <c r="L64" s="246"/>
      <c r="M64" s="61" t="s">
        <v>54</v>
      </c>
      <c r="N64" s="64"/>
    </row>
    <row r="65" spans="1:14" ht="6" customHeight="1">
      <c r="A65" s="428"/>
      <c r="B65" s="429"/>
      <c r="C65" s="429"/>
      <c r="D65" s="429"/>
      <c r="E65" s="429"/>
      <c r="F65" s="429"/>
      <c r="G65" s="429"/>
      <c r="H65" s="429"/>
      <c r="I65" s="163"/>
      <c r="J65" s="429"/>
      <c r="K65" s="429"/>
      <c r="L65" s="429"/>
      <c r="M65" s="429"/>
      <c r="N65" s="430"/>
    </row>
    <row r="66" spans="1:14" ht="40.5" customHeight="1">
      <c r="A66" s="425" t="s">
        <v>136</v>
      </c>
      <c r="B66" s="426"/>
      <c r="C66" s="426"/>
      <c r="D66" s="426"/>
      <c r="E66" s="426"/>
      <c r="F66" s="426"/>
      <c r="G66" s="426"/>
      <c r="H66" s="426"/>
      <c r="I66" s="426"/>
      <c r="J66" s="426"/>
      <c r="K66" s="426"/>
      <c r="L66" s="426"/>
      <c r="M66" s="426"/>
      <c r="N66" s="427"/>
    </row>
    <row r="67" spans="1:14" ht="39" customHeight="1">
      <c r="A67" s="295" t="s">
        <v>165</v>
      </c>
      <c r="B67" s="296"/>
      <c r="C67" s="296"/>
      <c r="D67" s="297"/>
      <c r="E67" s="431" t="e">
        <f>IF(E59&gt;=10%,E64/E59,E64/0.1)</f>
        <v>#DIV/0!</v>
      </c>
      <c r="F67" s="432"/>
      <c r="G67" s="423" t="s">
        <v>137</v>
      </c>
      <c r="H67" s="433"/>
      <c r="I67" s="118"/>
      <c r="J67" s="431">
        <f>IF(J59&gt;=10%,J64/J59,J64/0.1)</f>
        <v>0</v>
      </c>
      <c r="K67" s="434"/>
      <c r="L67" s="432"/>
      <c r="M67" s="423" t="s">
        <v>137</v>
      </c>
      <c r="N67" s="424"/>
    </row>
    <row r="68" spans="1:14" ht="12.75">
      <c r="A68" s="289" t="s">
        <v>138</v>
      </c>
      <c r="B68" s="290"/>
      <c r="C68" s="290"/>
      <c r="D68" s="290"/>
      <c r="E68" s="291">
        <f>J48</f>
        <v>0</v>
      </c>
      <c r="F68" s="291"/>
      <c r="G68" s="244" t="s">
        <v>25</v>
      </c>
      <c r="H68" s="244"/>
      <c r="I68" s="117"/>
      <c r="J68" s="284">
        <f>J48</f>
        <v>0</v>
      </c>
      <c r="K68" s="284"/>
      <c r="L68" s="284"/>
      <c r="M68" s="244" t="s">
        <v>25</v>
      </c>
      <c r="N68" s="283"/>
    </row>
    <row r="69" spans="1:14" ht="28.5" customHeight="1" thickBot="1">
      <c r="A69" s="285" t="s">
        <v>141</v>
      </c>
      <c r="B69" s="286"/>
      <c r="C69" s="286"/>
      <c r="D69" s="287"/>
      <c r="E69" s="280" t="e">
        <f>E68/E63</f>
        <v>#DIV/0!</v>
      </c>
      <c r="F69" s="281"/>
      <c r="G69" s="281"/>
      <c r="H69" s="288"/>
      <c r="I69" s="142"/>
      <c r="J69" s="280" t="e">
        <f>J68/J63</f>
        <v>#DIV/0!</v>
      </c>
      <c r="K69" s="281"/>
      <c r="L69" s="281"/>
      <c r="M69" s="281"/>
      <c r="N69" s="282"/>
    </row>
    <row r="70" spans="1:16" ht="36.75" customHeight="1">
      <c r="A70" s="364" t="s">
        <v>134</v>
      </c>
      <c r="B70" s="364"/>
      <c r="C70" s="364"/>
      <c r="D70" s="364"/>
      <c r="E70" s="364"/>
      <c r="F70" s="364"/>
      <c r="G70" s="364"/>
      <c r="H70" s="364"/>
      <c r="I70" s="364"/>
      <c r="J70" s="364"/>
      <c r="K70" s="364"/>
      <c r="L70" s="364"/>
      <c r="M70" s="364"/>
      <c r="N70" s="364"/>
      <c r="O70" s="65"/>
      <c r="P70" s="65"/>
    </row>
    <row r="73" ht="13.5" thickBot="1"/>
    <row r="74" spans="1:16" s="43" customFormat="1" ht="19.5" customHeight="1" thickBot="1">
      <c r="A74" s="324" t="s">
        <v>57</v>
      </c>
      <c r="B74" s="325"/>
      <c r="C74" s="325"/>
      <c r="D74" s="325"/>
      <c r="E74" s="325"/>
      <c r="F74" s="325"/>
      <c r="G74" s="325"/>
      <c r="H74" s="325"/>
      <c r="I74" s="325"/>
      <c r="J74" s="325"/>
      <c r="K74" s="325"/>
      <c r="L74" s="325"/>
      <c r="M74" s="325"/>
      <c r="N74" s="325"/>
      <c r="O74" s="325"/>
      <c r="P74" s="326"/>
    </row>
    <row r="75" spans="1:16" ht="12.75">
      <c r="A75" s="70" t="s">
        <v>38</v>
      </c>
      <c r="B75" s="365">
        <v>0</v>
      </c>
      <c r="C75" s="365"/>
      <c r="D75" s="365"/>
      <c r="E75" s="71" t="s">
        <v>26</v>
      </c>
      <c r="F75" s="72"/>
      <c r="G75" s="51" t="s">
        <v>41</v>
      </c>
      <c r="H75" s="4"/>
      <c r="I75" s="4"/>
      <c r="J75" s="4"/>
      <c r="K75" s="4"/>
      <c r="L75" s="4"/>
      <c r="M75" s="366">
        <v>10</v>
      </c>
      <c r="N75" s="366"/>
      <c r="O75" s="366" t="s">
        <v>22</v>
      </c>
      <c r="P75" s="367"/>
    </row>
    <row r="76" spans="1:16" ht="12.75">
      <c r="A76" s="17" t="s">
        <v>19</v>
      </c>
      <c r="B76" s="350">
        <v>0.36</v>
      </c>
      <c r="C76" s="350"/>
      <c r="D76" s="350"/>
      <c r="E76" s="350"/>
      <c r="F76" s="351"/>
      <c r="G76" s="263" t="s">
        <v>27</v>
      </c>
      <c r="H76" s="352"/>
      <c r="I76" s="352"/>
      <c r="J76" s="352"/>
      <c r="K76" s="352"/>
      <c r="L76" s="353"/>
      <c r="M76" s="368">
        <v>0.001218</v>
      </c>
      <c r="N76" s="368"/>
      <c r="O76" s="204" t="s">
        <v>29</v>
      </c>
      <c r="P76" s="363"/>
    </row>
    <row r="77" spans="1:16" ht="12.75">
      <c r="A77" s="17" t="s">
        <v>39</v>
      </c>
      <c r="B77" s="361">
        <v>0</v>
      </c>
      <c r="C77" s="361"/>
      <c r="D77" s="361"/>
      <c r="E77" s="66" t="s">
        <v>40</v>
      </c>
      <c r="F77" s="67"/>
      <c r="G77" s="13" t="s">
        <v>28</v>
      </c>
      <c r="H77" s="21"/>
      <c r="I77" s="21"/>
      <c r="J77" s="3"/>
      <c r="K77" s="3"/>
      <c r="L77" s="3"/>
      <c r="M77" s="16">
        <v>0.6</v>
      </c>
      <c r="N77" s="204" t="s">
        <v>20</v>
      </c>
      <c r="O77" s="204"/>
      <c r="P77" s="363"/>
    </row>
    <row r="78" spans="1:16" ht="12.75">
      <c r="A78" s="17" t="s">
        <v>24</v>
      </c>
      <c r="B78" s="350">
        <v>0.45</v>
      </c>
      <c r="C78" s="350"/>
      <c r="D78" s="350"/>
      <c r="E78" s="350"/>
      <c r="F78" s="351"/>
      <c r="G78" s="13" t="s">
        <v>60</v>
      </c>
      <c r="H78" s="15"/>
      <c r="I78" s="15"/>
      <c r="J78" s="3"/>
      <c r="K78" s="3"/>
      <c r="L78" s="3"/>
      <c r="M78" s="13">
        <f>M75*M77*B76</f>
        <v>2.16</v>
      </c>
      <c r="N78" s="3" t="s">
        <v>23</v>
      </c>
      <c r="O78" s="3"/>
      <c r="P78" s="18"/>
    </row>
    <row r="79" spans="1:16" ht="12.75">
      <c r="A79" s="17" t="s">
        <v>63</v>
      </c>
      <c r="B79" s="361">
        <v>8760</v>
      </c>
      <c r="C79" s="361"/>
      <c r="D79" s="361"/>
      <c r="E79" s="290" t="s">
        <v>58</v>
      </c>
      <c r="F79" s="381"/>
      <c r="G79" s="13" t="s">
        <v>59</v>
      </c>
      <c r="H79" s="13"/>
      <c r="I79" s="13"/>
      <c r="J79" s="3"/>
      <c r="K79" s="3"/>
      <c r="L79" s="3"/>
      <c r="M79" s="112">
        <f>M75*M77*B78</f>
        <v>2.7</v>
      </c>
      <c r="N79" s="3" t="s">
        <v>23</v>
      </c>
      <c r="O79" s="3"/>
      <c r="P79" s="18"/>
    </row>
    <row r="80" spans="1:16" ht="13.5" thickBot="1">
      <c r="A80" s="19" t="s">
        <v>21</v>
      </c>
      <c r="B80" s="382">
        <f>B79/8760</f>
        <v>1</v>
      </c>
      <c r="C80" s="382"/>
      <c r="D80" s="382"/>
      <c r="E80" s="382"/>
      <c r="F80" s="382"/>
      <c r="G80" s="383" t="s">
        <v>61</v>
      </c>
      <c r="H80" s="383"/>
      <c r="I80" s="383"/>
      <c r="J80" s="383"/>
      <c r="K80" s="383"/>
      <c r="L80" s="383"/>
      <c r="M80" s="383"/>
      <c r="N80" s="73">
        <f>M76*L48</f>
        <v>0</v>
      </c>
      <c r="O80" s="195" t="s">
        <v>62</v>
      </c>
      <c r="P80" s="384"/>
    </row>
    <row r="81" spans="1:16" ht="4.5" customHeight="1" thickBot="1">
      <c r="A81" s="60"/>
      <c r="B81" s="5"/>
      <c r="C81" s="5"/>
      <c r="D81" s="5"/>
      <c r="E81" s="5"/>
      <c r="F81" s="5"/>
      <c r="G81" s="5"/>
      <c r="H81" s="5"/>
      <c r="I81" s="5"/>
      <c r="J81" s="5"/>
      <c r="K81" s="5"/>
      <c r="L81" s="5"/>
      <c r="M81" s="5"/>
      <c r="O81" s="5"/>
      <c r="P81" s="75"/>
    </row>
    <row r="82" spans="1:16" ht="12.75">
      <c r="A82" s="385" t="s">
        <v>69</v>
      </c>
      <c r="B82" s="386"/>
      <c r="C82" s="386"/>
      <c r="D82" s="386"/>
      <c r="E82" s="386"/>
      <c r="F82" s="386"/>
      <c r="G82" s="386"/>
      <c r="H82" s="386"/>
      <c r="I82" s="386"/>
      <c r="J82" s="386"/>
      <c r="K82" s="386"/>
      <c r="L82" s="386"/>
      <c r="M82" s="386"/>
      <c r="N82" s="378">
        <f>B75*B79</f>
        <v>0</v>
      </c>
      <c r="O82" s="378"/>
      <c r="P82" s="74" t="s">
        <v>68</v>
      </c>
    </row>
    <row r="83" spans="1:16" ht="17.25" customHeight="1">
      <c r="A83" s="95" t="s">
        <v>83</v>
      </c>
      <c r="B83" s="371">
        <f>N82/M78</f>
        <v>0</v>
      </c>
      <c r="C83" s="371"/>
      <c r="D83" s="371"/>
      <c r="E83" s="373" t="s">
        <v>84</v>
      </c>
      <c r="F83" s="373"/>
      <c r="G83" s="373"/>
      <c r="H83" s="56" t="s">
        <v>82</v>
      </c>
      <c r="I83" s="56"/>
      <c r="J83" s="56"/>
      <c r="K83" s="56"/>
      <c r="L83" s="56"/>
      <c r="M83" s="83">
        <f>B83/365</f>
        <v>0</v>
      </c>
      <c r="N83" s="373" t="s">
        <v>85</v>
      </c>
      <c r="O83" s="373"/>
      <c r="P83" s="375"/>
    </row>
    <row r="84" spans="1:16" ht="3.75" customHeight="1">
      <c r="A84" s="17"/>
      <c r="B84" s="68"/>
      <c r="C84" s="68"/>
      <c r="D84" s="13"/>
      <c r="E84" s="3"/>
      <c r="F84" s="3"/>
      <c r="G84" s="3"/>
      <c r="H84" s="3"/>
      <c r="I84" s="3"/>
      <c r="J84" s="3"/>
      <c r="K84" s="3"/>
      <c r="L84" s="3"/>
      <c r="M84" s="3"/>
      <c r="N84" s="3"/>
      <c r="O84" s="3"/>
      <c r="P84" s="18"/>
    </row>
    <row r="85" spans="1:16" ht="12.75">
      <c r="A85" s="289" t="s">
        <v>71</v>
      </c>
      <c r="B85" s="290"/>
      <c r="C85" s="290"/>
      <c r="D85" s="290"/>
      <c r="E85" s="290"/>
      <c r="F85" s="290"/>
      <c r="G85" s="290"/>
      <c r="H85" s="290"/>
      <c r="I85" s="290"/>
      <c r="J85" s="290"/>
      <c r="K85" s="290"/>
      <c r="L85" s="290"/>
      <c r="M85" s="290"/>
      <c r="N85" s="369">
        <f>B77*B79</f>
        <v>0</v>
      </c>
      <c r="O85" s="369"/>
      <c r="P85" s="18" t="s">
        <v>68</v>
      </c>
    </row>
    <row r="86" spans="1:16" ht="18" customHeight="1" thickBot="1">
      <c r="A86" s="87" t="s">
        <v>70</v>
      </c>
      <c r="B86" s="370">
        <f>N85/M79</f>
        <v>0</v>
      </c>
      <c r="C86" s="370"/>
      <c r="D86" s="370"/>
      <c r="E86" s="372" t="s">
        <v>84</v>
      </c>
      <c r="F86" s="372"/>
      <c r="G86" s="372"/>
      <c r="H86" s="88"/>
      <c r="I86" s="88"/>
      <c r="J86" s="88"/>
      <c r="K86" s="88"/>
      <c r="L86" s="88"/>
      <c r="M86" s="82">
        <f>B86/365</f>
        <v>0</v>
      </c>
      <c r="N86" s="372" t="s">
        <v>85</v>
      </c>
      <c r="O86" s="372"/>
      <c r="P86" s="374"/>
    </row>
    <row r="87" spans="1:16" ht="5.25" customHeight="1" thickBot="1">
      <c r="A87" s="76"/>
      <c r="B87" s="69"/>
      <c r="C87" s="69"/>
      <c r="D87" s="12"/>
      <c r="E87" s="5"/>
      <c r="F87" s="5"/>
      <c r="G87" s="5"/>
      <c r="H87" s="5"/>
      <c r="I87" s="5"/>
      <c r="J87" s="5"/>
      <c r="K87" s="5"/>
      <c r="L87" s="5"/>
      <c r="M87" s="5"/>
      <c r="O87" s="5"/>
      <c r="P87" s="75"/>
    </row>
    <row r="88" spans="1:16" ht="17.25" customHeight="1">
      <c r="A88" s="85" t="s">
        <v>65</v>
      </c>
      <c r="B88" s="376">
        <f>L48</f>
        <v>0</v>
      </c>
      <c r="C88" s="376"/>
      <c r="D88" s="376"/>
      <c r="E88" s="86" t="s">
        <v>79</v>
      </c>
      <c r="F88" s="86"/>
      <c r="G88" s="377" t="s">
        <v>66</v>
      </c>
      <c r="H88" s="377"/>
      <c r="I88" s="377"/>
      <c r="J88" s="377"/>
      <c r="K88" s="377"/>
      <c r="L88" s="377"/>
      <c r="M88" s="377"/>
      <c r="N88" s="378">
        <f>B88*M78</f>
        <v>0</v>
      </c>
      <c r="O88" s="378"/>
      <c r="P88" s="74" t="s">
        <v>68</v>
      </c>
    </row>
    <row r="89" spans="1:16" ht="18" customHeight="1" thickBot="1">
      <c r="A89" s="87" t="s">
        <v>80</v>
      </c>
      <c r="B89" s="370">
        <f>B88/365</f>
        <v>0</v>
      </c>
      <c r="C89" s="370"/>
      <c r="D89" s="370"/>
      <c r="E89" s="88" t="s">
        <v>81</v>
      </c>
      <c r="F89" s="88"/>
      <c r="G89" s="380" t="s">
        <v>67</v>
      </c>
      <c r="H89" s="380"/>
      <c r="I89" s="380"/>
      <c r="J89" s="380"/>
      <c r="K89" s="380"/>
      <c r="L89" s="380"/>
      <c r="M89" s="380"/>
      <c r="N89" s="379">
        <f>B88*M79</f>
        <v>0</v>
      </c>
      <c r="O89" s="379"/>
      <c r="P89" s="20" t="s">
        <v>68</v>
      </c>
    </row>
    <row r="90" ht="12.75">
      <c r="A90" s="55" t="s">
        <v>64</v>
      </c>
    </row>
    <row r="92" ht="13.5" thickBot="1"/>
    <row r="93" spans="1:16" s="43" customFormat="1" ht="16.5" thickBot="1">
      <c r="A93" s="269" t="s">
        <v>72</v>
      </c>
      <c r="B93" s="270"/>
      <c r="C93" s="270"/>
      <c r="D93" s="270"/>
      <c r="E93" s="270"/>
      <c r="F93" s="270"/>
      <c r="G93" s="270"/>
      <c r="H93" s="270"/>
      <c r="I93" s="270"/>
      <c r="J93" s="270"/>
      <c r="K93" s="270"/>
      <c r="L93" s="270"/>
      <c r="M93" s="270"/>
      <c r="N93" s="270"/>
      <c r="O93" s="270"/>
      <c r="P93" s="271"/>
    </row>
    <row r="94" spans="1:16" s="43" customFormat="1" ht="16.5" thickBot="1">
      <c r="A94" s="59"/>
      <c r="B94" s="59"/>
      <c r="C94" s="59"/>
      <c r="D94" s="59"/>
      <c r="E94" s="59"/>
      <c r="F94" s="59"/>
      <c r="G94" s="59"/>
      <c r="H94" s="59"/>
      <c r="I94" s="59"/>
      <c r="J94" s="59"/>
      <c r="K94" s="59"/>
      <c r="L94" s="59"/>
      <c r="M94" s="59"/>
      <c r="N94" s="59"/>
      <c r="O94" s="59"/>
      <c r="P94" s="59"/>
    </row>
    <row r="95" spans="1:16" s="43" customFormat="1" ht="18" customHeight="1" thickBot="1">
      <c r="A95" s="220" t="s">
        <v>147</v>
      </c>
      <c r="B95" s="221"/>
      <c r="C95" s="221"/>
      <c r="D95" s="221"/>
      <c r="E95" s="221"/>
      <c r="F95" s="221"/>
      <c r="G95" s="222"/>
      <c r="H95" s="44"/>
      <c r="I95" s="242" t="s">
        <v>161</v>
      </c>
      <c r="J95" s="243"/>
      <c r="K95" s="243"/>
      <c r="L95" s="243"/>
      <c r="M95" s="243"/>
      <c r="N95" s="179" t="s">
        <v>162</v>
      </c>
      <c r="O95" s="240" t="s">
        <v>126</v>
      </c>
      <c r="P95" s="241"/>
    </row>
    <row r="96" spans="1:16" s="43" customFormat="1" ht="18" customHeight="1">
      <c r="A96" s="231" t="s">
        <v>145</v>
      </c>
      <c r="B96" s="232"/>
      <c r="C96" s="232"/>
      <c r="D96" s="232"/>
      <c r="E96" s="232"/>
      <c r="F96" s="232"/>
      <c r="G96" s="233"/>
      <c r="H96" s="46"/>
      <c r="I96" s="186" t="s">
        <v>145</v>
      </c>
      <c r="J96" s="187"/>
      <c r="K96" s="187"/>
      <c r="L96" s="187"/>
      <c r="M96" s="187"/>
      <c r="N96" s="187"/>
      <c r="O96" s="187"/>
      <c r="P96" s="188"/>
    </row>
    <row r="97" spans="1:16" s="43" customFormat="1" ht="12.75">
      <c r="A97" s="234" t="s">
        <v>144</v>
      </c>
      <c r="B97" s="235"/>
      <c r="C97" s="235"/>
      <c r="D97" s="235"/>
      <c r="E97" s="207">
        <f>N88</f>
        <v>0</v>
      </c>
      <c r="F97" s="207"/>
      <c r="G97" s="174" t="s">
        <v>68</v>
      </c>
      <c r="I97" s="175" t="s">
        <v>144</v>
      </c>
      <c r="J97" s="172"/>
      <c r="K97" s="172"/>
      <c r="L97" s="172"/>
      <c r="M97" s="173"/>
      <c r="N97" s="185">
        <v>1</v>
      </c>
      <c r="O97" s="185"/>
      <c r="P97" s="174" t="s">
        <v>68</v>
      </c>
    </row>
    <row r="98" spans="1:16" s="43" customFormat="1" ht="12.75">
      <c r="A98" s="234" t="s">
        <v>151</v>
      </c>
      <c r="B98" s="235"/>
      <c r="C98" s="235"/>
      <c r="D98" s="235"/>
      <c r="E98" s="228">
        <v>0</v>
      </c>
      <c r="F98" s="228"/>
      <c r="G98" s="174" t="s">
        <v>68</v>
      </c>
      <c r="I98" s="189" t="s">
        <v>151</v>
      </c>
      <c r="J98" s="190"/>
      <c r="K98" s="190"/>
      <c r="L98" s="190"/>
      <c r="M98" s="190"/>
      <c r="N98" s="185">
        <v>0</v>
      </c>
      <c r="O98" s="185"/>
      <c r="P98" s="174" t="s">
        <v>68</v>
      </c>
    </row>
    <row r="99" spans="1:16" s="43" customFormat="1" ht="12.75">
      <c r="A99" s="234" t="s">
        <v>148</v>
      </c>
      <c r="B99" s="235"/>
      <c r="C99" s="235"/>
      <c r="D99" s="235"/>
      <c r="E99" s="228">
        <v>0</v>
      </c>
      <c r="F99" s="228"/>
      <c r="G99" s="174" t="s">
        <v>68</v>
      </c>
      <c r="I99" s="189" t="s">
        <v>148</v>
      </c>
      <c r="J99" s="190"/>
      <c r="K99" s="190"/>
      <c r="L99" s="190"/>
      <c r="M99" s="190"/>
      <c r="N99" s="185">
        <v>0</v>
      </c>
      <c r="O99" s="185"/>
      <c r="P99" s="174" t="s">
        <v>68</v>
      </c>
    </row>
    <row r="100" spans="1:16" s="43" customFormat="1" ht="12.75">
      <c r="A100" s="229"/>
      <c r="B100" s="230"/>
      <c r="C100" s="230"/>
      <c r="D100" s="230"/>
      <c r="E100" s="228">
        <v>0</v>
      </c>
      <c r="F100" s="228"/>
      <c r="G100" s="174" t="s">
        <v>68</v>
      </c>
      <c r="I100" s="199"/>
      <c r="J100" s="200"/>
      <c r="K100" s="200"/>
      <c r="L100" s="200"/>
      <c r="M100" s="200"/>
      <c r="N100" s="185">
        <v>0</v>
      </c>
      <c r="O100" s="185"/>
      <c r="P100" s="174" t="s">
        <v>68</v>
      </c>
    </row>
    <row r="101" spans="1:16" s="43" customFormat="1" ht="12.75">
      <c r="A101" s="229"/>
      <c r="B101" s="230"/>
      <c r="C101" s="230"/>
      <c r="D101" s="230"/>
      <c r="E101" s="228">
        <v>0</v>
      </c>
      <c r="F101" s="228"/>
      <c r="G101" s="174" t="s">
        <v>68</v>
      </c>
      <c r="I101" s="199"/>
      <c r="J101" s="200"/>
      <c r="K101" s="200"/>
      <c r="L101" s="200"/>
      <c r="M101" s="200"/>
      <c r="N101" s="185">
        <v>0</v>
      </c>
      <c r="O101" s="185"/>
      <c r="P101" s="174" t="s">
        <v>68</v>
      </c>
    </row>
    <row r="102" spans="1:16" s="43" customFormat="1" ht="12.75">
      <c r="A102" s="229"/>
      <c r="B102" s="230"/>
      <c r="C102" s="230"/>
      <c r="D102" s="230"/>
      <c r="E102" s="228">
        <v>0</v>
      </c>
      <c r="F102" s="228"/>
      <c r="G102" s="174" t="s">
        <v>68</v>
      </c>
      <c r="I102" s="199"/>
      <c r="J102" s="200"/>
      <c r="K102" s="200"/>
      <c r="L102" s="200"/>
      <c r="M102" s="200"/>
      <c r="N102" s="185">
        <v>0</v>
      </c>
      <c r="O102" s="185"/>
      <c r="P102" s="174" t="s">
        <v>68</v>
      </c>
    </row>
    <row r="103" spans="1:16" s="43" customFormat="1" ht="12.75">
      <c r="A103" s="234" t="s">
        <v>149</v>
      </c>
      <c r="B103" s="235"/>
      <c r="C103" s="235"/>
      <c r="D103" s="235"/>
      <c r="E103" s="207">
        <f>SUM(E98:F102)</f>
        <v>0</v>
      </c>
      <c r="F103" s="207"/>
      <c r="G103" s="174" t="s">
        <v>68</v>
      </c>
      <c r="H103" s="170"/>
      <c r="I103" s="189" t="s">
        <v>149</v>
      </c>
      <c r="J103" s="190"/>
      <c r="K103" s="190"/>
      <c r="L103" s="190"/>
      <c r="M103" s="190"/>
      <c r="N103" s="191">
        <f>SUM(N98:N102)</f>
        <v>0</v>
      </c>
      <c r="O103" s="191"/>
      <c r="P103" s="174" t="s">
        <v>68</v>
      </c>
    </row>
    <row r="104" spans="1:16" ht="13.5" thickBot="1">
      <c r="A104" s="236" t="s">
        <v>152</v>
      </c>
      <c r="B104" s="237"/>
      <c r="C104" s="237"/>
      <c r="D104" s="237"/>
      <c r="E104" s="223" t="e">
        <f>E103/E97</f>
        <v>#DIV/0!</v>
      </c>
      <c r="F104" s="224"/>
      <c r="G104" s="225"/>
      <c r="I104" s="194" t="s">
        <v>152</v>
      </c>
      <c r="J104" s="195"/>
      <c r="K104" s="195"/>
      <c r="L104" s="195"/>
      <c r="M104" s="195"/>
      <c r="N104" s="192">
        <f>N103/N97</f>
        <v>0</v>
      </c>
      <c r="O104" s="192"/>
      <c r="P104" s="193"/>
    </row>
    <row r="105" spans="1:16" ht="18" customHeight="1">
      <c r="A105" s="231" t="s">
        <v>146</v>
      </c>
      <c r="B105" s="232"/>
      <c r="C105" s="232"/>
      <c r="D105" s="232"/>
      <c r="E105" s="232"/>
      <c r="F105" s="232"/>
      <c r="G105" s="233"/>
      <c r="I105" s="186" t="s">
        <v>146</v>
      </c>
      <c r="J105" s="187"/>
      <c r="K105" s="187"/>
      <c r="L105" s="187"/>
      <c r="M105" s="187"/>
      <c r="N105" s="187"/>
      <c r="O105" s="187"/>
      <c r="P105" s="188"/>
    </row>
    <row r="106" spans="1:16" ht="12.75">
      <c r="A106" s="175" t="s">
        <v>144</v>
      </c>
      <c r="B106" s="66"/>
      <c r="C106" s="66"/>
      <c r="D106" s="66"/>
      <c r="E106" s="207">
        <f>N89</f>
        <v>0</v>
      </c>
      <c r="F106" s="207"/>
      <c r="G106" s="174" t="s">
        <v>68</v>
      </c>
      <c r="I106" s="175" t="s">
        <v>144</v>
      </c>
      <c r="J106" s="66"/>
      <c r="K106" s="66"/>
      <c r="L106" s="66"/>
      <c r="M106" s="3"/>
      <c r="N106" s="185">
        <v>1</v>
      </c>
      <c r="O106" s="185"/>
      <c r="P106" s="174" t="s">
        <v>68</v>
      </c>
    </row>
    <row r="107" spans="1:16" s="43" customFormat="1" ht="12.75">
      <c r="A107" s="216" t="s">
        <v>150</v>
      </c>
      <c r="B107" s="217"/>
      <c r="C107" s="217"/>
      <c r="D107" s="217"/>
      <c r="E107" s="228">
        <v>0</v>
      </c>
      <c r="F107" s="228"/>
      <c r="G107" s="174" t="s">
        <v>68</v>
      </c>
      <c r="H107" s="46"/>
      <c r="I107" s="189" t="s">
        <v>150</v>
      </c>
      <c r="J107" s="190"/>
      <c r="K107" s="190"/>
      <c r="L107" s="190"/>
      <c r="M107" s="190"/>
      <c r="N107" s="185">
        <v>0</v>
      </c>
      <c r="O107" s="185"/>
      <c r="P107" s="174" t="s">
        <v>68</v>
      </c>
    </row>
    <row r="108" spans="1:16" s="43" customFormat="1" ht="12.75">
      <c r="A108" s="216" t="s">
        <v>154</v>
      </c>
      <c r="B108" s="217"/>
      <c r="C108" s="217"/>
      <c r="D108" s="217"/>
      <c r="E108" s="228">
        <v>0</v>
      </c>
      <c r="F108" s="228"/>
      <c r="G108" s="174" t="s">
        <v>68</v>
      </c>
      <c r="H108" s="46"/>
      <c r="I108" s="189" t="s">
        <v>154</v>
      </c>
      <c r="J108" s="190"/>
      <c r="K108" s="190"/>
      <c r="L108" s="190"/>
      <c r="M108" s="190"/>
      <c r="N108" s="185">
        <v>0</v>
      </c>
      <c r="O108" s="185"/>
      <c r="P108" s="174" t="s">
        <v>68</v>
      </c>
    </row>
    <row r="109" spans="1:16" s="43" customFormat="1" ht="12.75">
      <c r="A109" s="226" t="s">
        <v>155</v>
      </c>
      <c r="B109" s="227"/>
      <c r="C109" s="227"/>
      <c r="D109" s="227"/>
      <c r="E109" s="228">
        <v>0</v>
      </c>
      <c r="F109" s="228"/>
      <c r="G109" s="174" t="s">
        <v>68</v>
      </c>
      <c r="H109" s="46"/>
      <c r="I109" s="182" t="s">
        <v>155</v>
      </c>
      <c r="J109" s="183"/>
      <c r="K109" s="183"/>
      <c r="L109" s="183"/>
      <c r="M109" s="183"/>
      <c r="N109" s="185">
        <v>0</v>
      </c>
      <c r="O109" s="185"/>
      <c r="P109" s="174" t="s">
        <v>68</v>
      </c>
    </row>
    <row r="110" spans="1:16" s="43" customFormat="1" ht="12.75">
      <c r="A110" s="214"/>
      <c r="B110" s="215"/>
      <c r="C110" s="215"/>
      <c r="D110" s="215"/>
      <c r="E110" s="228">
        <v>0</v>
      </c>
      <c r="F110" s="228"/>
      <c r="G110" s="174" t="s">
        <v>68</v>
      </c>
      <c r="H110" s="46"/>
      <c r="I110" s="199"/>
      <c r="J110" s="200"/>
      <c r="K110" s="200"/>
      <c r="L110" s="200"/>
      <c r="M110" s="200"/>
      <c r="N110" s="185">
        <v>0</v>
      </c>
      <c r="O110" s="185"/>
      <c r="P110" s="174" t="s">
        <v>68</v>
      </c>
    </row>
    <row r="111" spans="1:16" s="43" customFormat="1" ht="12.75">
      <c r="A111" s="214"/>
      <c r="B111" s="215"/>
      <c r="C111" s="215"/>
      <c r="D111" s="215"/>
      <c r="E111" s="228">
        <v>0</v>
      </c>
      <c r="F111" s="228"/>
      <c r="G111" s="174" t="s">
        <v>68</v>
      </c>
      <c r="H111" s="46"/>
      <c r="I111" s="199"/>
      <c r="J111" s="200"/>
      <c r="K111" s="200"/>
      <c r="L111" s="200"/>
      <c r="M111" s="200"/>
      <c r="N111" s="185">
        <v>0</v>
      </c>
      <c r="O111" s="185"/>
      <c r="P111" s="174" t="s">
        <v>68</v>
      </c>
    </row>
    <row r="112" spans="1:16" s="43" customFormat="1" ht="12.75">
      <c r="A112" s="216" t="s">
        <v>153</v>
      </c>
      <c r="B112" s="217"/>
      <c r="C112" s="217"/>
      <c r="D112" s="217"/>
      <c r="E112" s="207">
        <f>SUM(E107:F111)</f>
        <v>0</v>
      </c>
      <c r="F112" s="207"/>
      <c r="G112" s="174" t="s">
        <v>68</v>
      </c>
      <c r="H112" s="46"/>
      <c r="I112" s="189" t="s">
        <v>153</v>
      </c>
      <c r="J112" s="190"/>
      <c r="K112" s="190"/>
      <c r="L112" s="190"/>
      <c r="M112" s="190"/>
      <c r="N112" s="191">
        <f>SUM(N107:N111)</f>
        <v>0</v>
      </c>
      <c r="O112" s="191"/>
      <c r="P112" s="174" t="s">
        <v>68</v>
      </c>
    </row>
    <row r="113" spans="1:16" s="43" customFormat="1" ht="13.5" thickBot="1">
      <c r="A113" s="218" t="s">
        <v>152</v>
      </c>
      <c r="B113" s="219"/>
      <c r="C113" s="219"/>
      <c r="D113" s="219"/>
      <c r="E113" s="223" t="e">
        <f>E112/E106</f>
        <v>#DIV/0!</v>
      </c>
      <c r="F113" s="224"/>
      <c r="G113" s="225"/>
      <c r="H113" s="46"/>
      <c r="I113" s="194" t="s">
        <v>152</v>
      </c>
      <c r="J113" s="195"/>
      <c r="K113" s="195"/>
      <c r="L113" s="195"/>
      <c r="M113" s="195"/>
      <c r="N113" s="192">
        <f>N112/N106</f>
        <v>0</v>
      </c>
      <c r="O113" s="192"/>
      <c r="P113" s="193"/>
    </row>
    <row r="114" spans="1:16" s="43" customFormat="1" ht="20.25" customHeight="1">
      <c r="A114" s="181" t="s">
        <v>156</v>
      </c>
      <c r="B114" s="205"/>
      <c r="C114" s="205"/>
      <c r="D114" s="205"/>
      <c r="E114" s="205"/>
      <c r="F114" s="205"/>
      <c r="G114" s="206"/>
      <c r="H114" s="46"/>
      <c r="I114" s="196" t="s">
        <v>156</v>
      </c>
      <c r="J114" s="197"/>
      <c r="K114" s="197"/>
      <c r="L114" s="197"/>
      <c r="M114" s="197"/>
      <c r="N114" s="197"/>
      <c r="O114" s="197"/>
      <c r="P114" s="198"/>
    </row>
    <row r="115" spans="1:16" s="43" customFormat="1" ht="25.5" customHeight="1">
      <c r="A115" s="208" t="s">
        <v>157</v>
      </c>
      <c r="B115" s="209"/>
      <c r="C115" s="209"/>
      <c r="D115" s="210"/>
      <c r="E115" s="207">
        <f>E97+E106</f>
        <v>0</v>
      </c>
      <c r="F115" s="207"/>
      <c r="G115" s="174" t="s">
        <v>68</v>
      </c>
      <c r="H115" s="46"/>
      <c r="I115" s="201" t="s">
        <v>157</v>
      </c>
      <c r="J115" s="202"/>
      <c r="K115" s="202"/>
      <c r="L115" s="202"/>
      <c r="M115" s="202"/>
      <c r="N115" s="191">
        <f>N97+N106</f>
        <v>2</v>
      </c>
      <c r="O115" s="191"/>
      <c r="P115" s="174" t="s">
        <v>68</v>
      </c>
    </row>
    <row r="116" spans="1:16" s="43" customFormat="1" ht="14.25" customHeight="1">
      <c r="A116" s="211" t="s">
        <v>158</v>
      </c>
      <c r="B116" s="212"/>
      <c r="C116" s="212"/>
      <c r="D116" s="213"/>
      <c r="E116" s="207">
        <f>SUM(E103,E112)</f>
        <v>0</v>
      </c>
      <c r="F116" s="207"/>
      <c r="G116" s="174" t="s">
        <v>68</v>
      </c>
      <c r="H116" s="46"/>
      <c r="I116" s="203" t="s">
        <v>158</v>
      </c>
      <c r="J116" s="204"/>
      <c r="K116" s="204"/>
      <c r="L116" s="204"/>
      <c r="M116" s="204"/>
      <c r="N116" s="191">
        <f>SUM(N103,N112)</f>
        <v>0</v>
      </c>
      <c r="O116" s="191"/>
      <c r="P116" s="174" t="s">
        <v>68</v>
      </c>
    </row>
    <row r="117" spans="1:16" s="43" customFormat="1" ht="27.75" customHeight="1" thickBot="1">
      <c r="A117" s="176" t="s">
        <v>159</v>
      </c>
      <c r="B117" s="177"/>
      <c r="C117" s="177"/>
      <c r="D117" s="178"/>
      <c r="E117" s="223" t="e">
        <f>E116/E115</f>
        <v>#DIV/0!</v>
      </c>
      <c r="F117" s="224"/>
      <c r="G117" s="225"/>
      <c r="H117" s="46"/>
      <c r="I117" s="184" t="s">
        <v>160</v>
      </c>
      <c r="J117" s="180"/>
      <c r="K117" s="180"/>
      <c r="L117" s="180"/>
      <c r="M117" s="180"/>
      <c r="N117" s="192">
        <f>N116/N115</f>
        <v>0</v>
      </c>
      <c r="O117" s="192"/>
      <c r="P117" s="193"/>
    </row>
    <row r="118" spans="1:16" s="43" customFormat="1" ht="12.75">
      <c r="A118" s="1"/>
      <c r="B118" s="1"/>
      <c r="C118" s="1"/>
      <c r="D118" s="46"/>
      <c r="E118" s="171"/>
      <c r="F118" s="171"/>
      <c r="G118" s="1"/>
      <c r="H118" s="46"/>
      <c r="I118" s="46"/>
      <c r="J118" s="46"/>
      <c r="K118" s="46"/>
      <c r="L118" s="46"/>
      <c r="M118" s="46"/>
      <c r="N118" s="46"/>
      <c r="O118" s="46"/>
      <c r="P118" s="46"/>
    </row>
    <row r="119" spans="1:16" s="43" customFormat="1" ht="16.5" thickBot="1">
      <c r="A119" s="125"/>
      <c r="B119" s="125"/>
      <c r="C119" s="125"/>
      <c r="D119" s="125"/>
      <c r="E119" s="125"/>
      <c r="F119" s="125"/>
      <c r="G119" s="125"/>
      <c r="H119" s="125"/>
      <c r="I119" s="125"/>
      <c r="J119" s="125"/>
      <c r="K119" s="125"/>
      <c r="L119" s="125"/>
      <c r="M119" s="125"/>
      <c r="N119" s="125"/>
      <c r="O119" s="125"/>
      <c r="P119" s="125"/>
    </row>
    <row r="120" spans="1:16" ht="20.25" customHeight="1">
      <c r="A120" s="247" t="s">
        <v>73</v>
      </c>
      <c r="B120" s="248"/>
      <c r="C120" s="248"/>
      <c r="D120" s="248"/>
      <c r="E120" s="248"/>
      <c r="F120" s="248"/>
      <c r="G120" s="248"/>
      <c r="H120" s="248"/>
      <c r="I120" s="248"/>
      <c r="J120" s="248"/>
      <c r="K120" s="248"/>
      <c r="L120" s="248"/>
      <c r="M120" s="248"/>
      <c r="N120" s="248"/>
      <c r="O120" s="248"/>
      <c r="P120" s="387"/>
    </row>
    <row r="121" spans="1:16" ht="15" customHeight="1">
      <c r="A121" s="391" t="s">
        <v>74</v>
      </c>
      <c r="B121" s="373"/>
      <c r="C121" s="373"/>
      <c r="D121" s="373"/>
      <c r="E121" s="81" t="e">
        <f>O46</f>
        <v>#DIV/0!</v>
      </c>
      <c r="F121" s="56" t="s">
        <v>76</v>
      </c>
      <c r="G121" s="418" t="e">
        <f>IF(E121&lt;50,"zonenkonform","Nicht zonenkonform! Es werden mehr als 50% Abfälle/Cosubstrate zugeführt!")</f>
        <v>#DIV/0!</v>
      </c>
      <c r="H121" s="418"/>
      <c r="I121" s="418"/>
      <c r="J121" s="418"/>
      <c r="K121" s="418"/>
      <c r="L121" s="418"/>
      <c r="M121" s="418"/>
      <c r="N121" s="418"/>
      <c r="O121" s="418"/>
      <c r="P121" s="419"/>
    </row>
    <row r="122" spans="1:16" ht="15" customHeight="1">
      <c r="A122" s="391" t="s">
        <v>75</v>
      </c>
      <c r="B122" s="373"/>
      <c r="C122" s="373"/>
      <c r="D122" s="373"/>
      <c r="E122" s="81" t="e">
        <f>P34</f>
        <v>#DIV/0!</v>
      </c>
      <c r="F122" s="56" t="s">
        <v>76</v>
      </c>
      <c r="G122" s="418" t="e">
        <f>IF(E122&lt;10,"Nicht zonenkonform! Weniger als 10% der Energie aus landw. Substraten!","zonenkonform")</f>
        <v>#DIV/0!</v>
      </c>
      <c r="H122" s="418"/>
      <c r="I122" s="418"/>
      <c r="J122" s="418"/>
      <c r="K122" s="418"/>
      <c r="L122" s="418"/>
      <c r="M122" s="418"/>
      <c r="N122" s="418"/>
      <c r="O122" s="418"/>
      <c r="P122" s="419"/>
    </row>
    <row r="123" spans="1:18" ht="30" customHeight="1">
      <c r="A123" s="391" t="s">
        <v>46</v>
      </c>
      <c r="B123" s="373"/>
      <c r="C123" s="373"/>
      <c r="D123" s="373"/>
      <c r="E123" s="83">
        <f>E63</f>
        <v>0</v>
      </c>
      <c r="F123" s="56" t="s">
        <v>77</v>
      </c>
      <c r="G123" s="421" t="str">
        <f>IF(E123&gt;10000,"Planungspflichtige Anlage (Einzonung) da Anlagenkapazität grösser 10'000 Tonnen FS - Abklärung Zonenkonformität bei rawi notwendig!","zonenkonform")</f>
        <v>zonenkonform</v>
      </c>
      <c r="H123" s="421"/>
      <c r="I123" s="421"/>
      <c r="J123" s="421"/>
      <c r="K123" s="421"/>
      <c r="L123" s="421"/>
      <c r="M123" s="421"/>
      <c r="N123" s="421"/>
      <c r="O123" s="421"/>
      <c r="P123" s="422"/>
      <c r="R123" s="84"/>
    </row>
    <row r="124" spans="1:16" ht="42" customHeight="1" thickBot="1">
      <c r="A124" s="388" t="s">
        <v>78</v>
      </c>
      <c r="B124" s="372"/>
      <c r="C124" s="372"/>
      <c r="D124" s="372"/>
      <c r="E124" s="180" t="s">
        <v>164</v>
      </c>
      <c r="F124" s="237"/>
      <c r="G124" s="237"/>
      <c r="H124" s="237"/>
      <c r="I124" s="237"/>
      <c r="J124" s="237"/>
      <c r="K124" s="237"/>
      <c r="L124" s="237"/>
      <c r="M124" s="237"/>
      <c r="N124" s="237"/>
      <c r="O124" s="237"/>
      <c r="P124" s="420"/>
    </row>
    <row r="125" ht="21.75" customHeight="1" thickBot="1"/>
    <row r="126" spans="1:16" ht="20.25" customHeight="1">
      <c r="A126" s="247" t="s">
        <v>128</v>
      </c>
      <c r="B126" s="248"/>
      <c r="C126" s="248"/>
      <c r="D126" s="248"/>
      <c r="E126" s="248"/>
      <c r="F126" s="248"/>
      <c r="G126" s="248"/>
      <c r="H126" s="248"/>
      <c r="I126" s="248"/>
      <c r="J126" s="248"/>
      <c r="K126" s="248"/>
      <c r="L126" s="248"/>
      <c r="M126" s="248"/>
      <c r="N126" s="248"/>
      <c r="O126" s="248"/>
      <c r="P126" s="387"/>
    </row>
    <row r="127" spans="1:16" ht="55.5" customHeight="1" thickBot="1">
      <c r="A127" s="250" t="s">
        <v>46</v>
      </c>
      <c r="B127" s="251"/>
      <c r="C127" s="251"/>
      <c r="D127" s="252"/>
      <c r="E127" s="82">
        <f>E63</f>
        <v>0</v>
      </c>
      <c r="F127" s="78" t="s">
        <v>77</v>
      </c>
      <c r="G127" s="413" t="str">
        <f>IF(E127&gt;5000,"UVP-pflichtig da Behandlungskapazität mehr als 5000 Tonnen.  UVB muss erstellt werden 
","UVB nicht notwendig")</f>
        <v>UVB nicht notwendig</v>
      </c>
      <c r="H127" s="414"/>
      <c r="I127" s="414"/>
      <c r="J127" s="414"/>
      <c r="K127" s="414"/>
      <c r="L127" s="414"/>
      <c r="M127" s="414"/>
      <c r="N127" s="414"/>
      <c r="O127" s="414"/>
      <c r="P127" s="415"/>
    </row>
    <row r="128" ht="21" customHeight="1" thickBot="1"/>
    <row r="129" spans="1:16" ht="20.25" customHeight="1">
      <c r="A129" s="247" t="s">
        <v>86</v>
      </c>
      <c r="B129" s="248"/>
      <c r="C129" s="248"/>
      <c r="D129" s="248"/>
      <c r="E129" s="248"/>
      <c r="F129" s="248"/>
      <c r="G129" s="248"/>
      <c r="H129" s="248"/>
      <c r="I129" s="248"/>
      <c r="J129" s="248"/>
      <c r="K129" s="248"/>
      <c r="L129" s="248"/>
      <c r="M129" s="248"/>
      <c r="N129" s="248"/>
      <c r="O129" s="248"/>
      <c r="P129" s="387"/>
    </row>
    <row r="130" spans="1:16" ht="53.25" customHeight="1">
      <c r="A130" s="391" t="s">
        <v>87</v>
      </c>
      <c r="B130" s="373"/>
      <c r="C130" s="373"/>
      <c r="D130" s="373"/>
      <c r="E130" s="89" t="e">
        <f>O46</f>
        <v>#DIV/0!</v>
      </c>
      <c r="F130" s="56" t="s">
        <v>76</v>
      </c>
      <c r="G130" s="392" t="e">
        <f>IF(E130&gt;20,"produzierter Dünger = Recyclingdünger; 
Für Verwertung als Dünger sind zusätzlich die Bestimmungen der ChemRRV betreff Schwermetallgehalte und Mengenbeschränkungen zu beachten","produzierter Dünger =Hofdünger")</f>
        <v>#DIV/0!</v>
      </c>
      <c r="H130" s="392"/>
      <c r="I130" s="392"/>
      <c r="J130" s="392"/>
      <c r="K130" s="392"/>
      <c r="L130" s="392"/>
      <c r="M130" s="392"/>
      <c r="N130" s="392"/>
      <c r="O130" s="392"/>
      <c r="P130" s="393"/>
    </row>
    <row r="131" spans="1:16" ht="55.5" customHeight="1">
      <c r="A131" s="394" t="s">
        <v>163</v>
      </c>
      <c r="B131" s="395"/>
      <c r="C131" s="395"/>
      <c r="D131" s="395"/>
      <c r="E131" s="83">
        <f>J48-N80</f>
        <v>0</v>
      </c>
      <c r="F131" s="56" t="s">
        <v>77</v>
      </c>
      <c r="G131" s="396" t="s">
        <v>135</v>
      </c>
      <c r="H131" s="397"/>
      <c r="I131" s="397"/>
      <c r="J131" s="397"/>
      <c r="K131" s="397"/>
      <c r="L131" s="397"/>
      <c r="M131" s="397"/>
      <c r="N131" s="397"/>
      <c r="O131" s="397"/>
      <c r="P131" s="398"/>
    </row>
    <row r="132" spans="1:16" ht="24.75" customHeight="1">
      <c r="A132" s="79" t="s">
        <v>88</v>
      </c>
      <c r="B132" s="399">
        <f>M48</f>
        <v>0</v>
      </c>
      <c r="C132" s="400"/>
      <c r="D132" s="401"/>
      <c r="E132" s="416" t="s">
        <v>90</v>
      </c>
      <c r="F132" s="417"/>
      <c r="G132" s="77" t="s">
        <v>92</v>
      </c>
      <c r="H132" s="90">
        <f>B132/105</f>
        <v>0</v>
      </c>
      <c r="I132" s="90"/>
      <c r="J132" s="56" t="s">
        <v>93</v>
      </c>
      <c r="K132" s="140"/>
      <c r="L132" s="404" t="s">
        <v>127</v>
      </c>
      <c r="M132" s="405"/>
      <c r="N132" s="405"/>
      <c r="O132" s="405"/>
      <c r="P132" s="406"/>
    </row>
    <row r="133" spans="1:16" ht="27.75" customHeight="1" thickBot="1">
      <c r="A133" s="80" t="s">
        <v>89</v>
      </c>
      <c r="B133" s="410">
        <f>N48</f>
        <v>0</v>
      </c>
      <c r="C133" s="411"/>
      <c r="D133" s="412"/>
      <c r="E133" s="402" t="s">
        <v>91</v>
      </c>
      <c r="F133" s="403"/>
      <c r="G133" s="91" t="s">
        <v>92</v>
      </c>
      <c r="H133" s="92">
        <f>B133/(15*2.291)</f>
        <v>0</v>
      </c>
      <c r="I133" s="92"/>
      <c r="J133" s="88" t="s">
        <v>93</v>
      </c>
      <c r="K133" s="141"/>
      <c r="L133" s="407"/>
      <c r="M133" s="408"/>
      <c r="N133" s="408"/>
      <c r="O133" s="408"/>
      <c r="P133" s="409"/>
    </row>
    <row r="134" ht="17.25" customHeight="1" thickBot="1"/>
    <row r="135" spans="1:16" ht="20.25" customHeight="1">
      <c r="A135" s="247" t="s">
        <v>94</v>
      </c>
      <c r="B135" s="248"/>
      <c r="C135" s="248"/>
      <c r="D135" s="248"/>
      <c r="E135" s="248"/>
      <c r="F135" s="248"/>
      <c r="G135" s="248"/>
      <c r="H135" s="248"/>
      <c r="I135" s="248"/>
      <c r="J135" s="248"/>
      <c r="K135" s="248"/>
      <c r="L135" s="248"/>
      <c r="M135" s="248"/>
      <c r="N135" s="248"/>
      <c r="O135" s="248"/>
      <c r="P135" s="387"/>
    </row>
    <row r="136" spans="1:16" ht="44.25" customHeight="1" thickBot="1">
      <c r="A136" s="388" t="s">
        <v>95</v>
      </c>
      <c r="B136" s="372"/>
      <c r="C136" s="372"/>
      <c r="D136" s="372"/>
      <c r="E136" s="82">
        <f>B89</f>
        <v>0</v>
      </c>
      <c r="F136" s="88" t="s">
        <v>25</v>
      </c>
      <c r="G136" s="389" t="str">
        <f>IF(E136&gt;480,"Produzierte Gasmenge ist grösser 480 m3 pro Tag. 
Stationäre Gas-Fackel MUSS instaliert werden!","Produzierte Gasmenge ist kleiner 480 m3 pro Tag. Keine stationäre Gas-Fackel vorgeschrieben. Wird aber empfohlen.")</f>
        <v>Produzierte Gasmenge ist kleiner 480 m3 pro Tag. Keine stationäre Gas-Fackel vorgeschrieben. Wird aber empfohlen.</v>
      </c>
      <c r="H136" s="389"/>
      <c r="I136" s="389"/>
      <c r="J136" s="389"/>
      <c r="K136" s="389"/>
      <c r="L136" s="389"/>
      <c r="M136" s="389"/>
      <c r="N136" s="389"/>
      <c r="O136" s="389"/>
      <c r="P136" s="390"/>
    </row>
  </sheetData>
  <sheetProtection password="CC56" sheet="1" objects="1" scenarios="1"/>
  <protectedRanges>
    <protectedRange sqref="B3:K4 N3:P4 J8:K8 G10:G19 G22:G31 G36:G45 E60 J61:K61 B75:C79 M77:M79" name="Bereich1"/>
  </protectedRanges>
  <mergeCells count="219">
    <mergeCell ref="M67:N67"/>
    <mergeCell ref="A66:N66"/>
    <mergeCell ref="J58:N58"/>
    <mergeCell ref="A65:H65"/>
    <mergeCell ref="J65:N65"/>
    <mergeCell ref="A67:D67"/>
    <mergeCell ref="E67:F67"/>
    <mergeCell ref="G67:H67"/>
    <mergeCell ref="J67:L67"/>
    <mergeCell ref="A63:D63"/>
    <mergeCell ref="A124:D124"/>
    <mergeCell ref="A123:D123"/>
    <mergeCell ref="A120:P120"/>
    <mergeCell ref="G121:P121"/>
    <mergeCell ref="A121:D121"/>
    <mergeCell ref="G122:P122"/>
    <mergeCell ref="A122:D122"/>
    <mergeCell ref="E124:P124"/>
    <mergeCell ref="G123:P123"/>
    <mergeCell ref="E133:F133"/>
    <mergeCell ref="L132:P133"/>
    <mergeCell ref="B133:D133"/>
    <mergeCell ref="A127:D127"/>
    <mergeCell ref="G127:P127"/>
    <mergeCell ref="E132:F132"/>
    <mergeCell ref="A126:P126"/>
    <mergeCell ref="A136:D136"/>
    <mergeCell ref="G136:P136"/>
    <mergeCell ref="A129:P129"/>
    <mergeCell ref="A130:D130"/>
    <mergeCell ref="G130:P130"/>
    <mergeCell ref="A131:D131"/>
    <mergeCell ref="G131:P131"/>
    <mergeCell ref="A135:P135"/>
    <mergeCell ref="B132:D132"/>
    <mergeCell ref="N82:O82"/>
    <mergeCell ref="B79:D79"/>
    <mergeCell ref="E79:F79"/>
    <mergeCell ref="B80:F80"/>
    <mergeCell ref="G80:M80"/>
    <mergeCell ref="O80:P80"/>
    <mergeCell ref="A82:M82"/>
    <mergeCell ref="A93:P93"/>
    <mergeCell ref="B88:D88"/>
    <mergeCell ref="G88:M88"/>
    <mergeCell ref="N88:O88"/>
    <mergeCell ref="N89:O89"/>
    <mergeCell ref="G89:M89"/>
    <mergeCell ref="N85:O85"/>
    <mergeCell ref="B89:D89"/>
    <mergeCell ref="A85:M85"/>
    <mergeCell ref="B83:D83"/>
    <mergeCell ref="B86:D86"/>
    <mergeCell ref="E86:G86"/>
    <mergeCell ref="E83:G83"/>
    <mergeCell ref="N86:P86"/>
    <mergeCell ref="N83:P83"/>
    <mergeCell ref="N77:P77"/>
    <mergeCell ref="A70:N70"/>
    <mergeCell ref="B75:D75"/>
    <mergeCell ref="B77:D77"/>
    <mergeCell ref="B76:F76"/>
    <mergeCell ref="A74:P74"/>
    <mergeCell ref="O75:P75"/>
    <mergeCell ref="O76:P76"/>
    <mergeCell ref="M76:N76"/>
    <mergeCell ref="M75:N75"/>
    <mergeCell ref="B78:F78"/>
    <mergeCell ref="G76:L76"/>
    <mergeCell ref="A58:D58"/>
    <mergeCell ref="J57:N57"/>
    <mergeCell ref="J60:L60"/>
    <mergeCell ref="M60:N60"/>
    <mergeCell ref="E57:H57"/>
    <mergeCell ref="E58:H58"/>
    <mergeCell ref="J61:L61"/>
    <mergeCell ref="M61:N61"/>
    <mergeCell ref="J63:L63"/>
    <mergeCell ref="G63:H63"/>
    <mergeCell ref="E62:F62"/>
    <mergeCell ref="E63:F63"/>
    <mergeCell ref="G62:H62"/>
    <mergeCell ref="A6:P6"/>
    <mergeCell ref="A46:F46"/>
    <mergeCell ref="A34:F34"/>
    <mergeCell ref="A32:F32"/>
    <mergeCell ref="A20:F20"/>
    <mergeCell ref="E7:E8"/>
    <mergeCell ref="F7:F8"/>
    <mergeCell ref="H7:H8"/>
    <mergeCell ref="A9:P9"/>
    <mergeCell ref="A21:P21"/>
    <mergeCell ref="A48:F48"/>
    <mergeCell ref="G7:G8"/>
    <mergeCell ref="E61:F61"/>
    <mergeCell ref="M62:N62"/>
    <mergeCell ref="G60:H60"/>
    <mergeCell ref="J59:N59"/>
    <mergeCell ref="J62:L62"/>
    <mergeCell ref="A60:D60"/>
    <mergeCell ref="A62:D62"/>
    <mergeCell ref="A47:P47"/>
    <mergeCell ref="M1:P1"/>
    <mergeCell ref="N2:P2"/>
    <mergeCell ref="N4:P4"/>
    <mergeCell ref="N3:P3"/>
    <mergeCell ref="A64:D64"/>
    <mergeCell ref="A61:D61"/>
    <mergeCell ref="P7:P8"/>
    <mergeCell ref="A7:A8"/>
    <mergeCell ref="B7:B8"/>
    <mergeCell ref="D7:D8"/>
    <mergeCell ref="N7:N8"/>
    <mergeCell ref="M7:M8"/>
    <mergeCell ref="L7:L8"/>
    <mergeCell ref="O7:O8"/>
    <mergeCell ref="A33:P33"/>
    <mergeCell ref="A35:P35"/>
    <mergeCell ref="J69:N69"/>
    <mergeCell ref="M68:N68"/>
    <mergeCell ref="J68:L68"/>
    <mergeCell ref="A69:D69"/>
    <mergeCell ref="E69:H69"/>
    <mergeCell ref="A68:D68"/>
    <mergeCell ref="E68:F68"/>
    <mergeCell ref="E64:F64"/>
    <mergeCell ref="A50:F50"/>
    <mergeCell ref="A52:F52"/>
    <mergeCell ref="H50:P52"/>
    <mergeCell ref="G61:H61"/>
    <mergeCell ref="E59:H59"/>
    <mergeCell ref="A57:D57"/>
    <mergeCell ref="A56:N56"/>
    <mergeCell ref="A51:F51"/>
    <mergeCell ref="E60:F60"/>
    <mergeCell ref="M63:N63"/>
    <mergeCell ref="A97:D97"/>
    <mergeCell ref="A98:D98"/>
    <mergeCell ref="A99:D99"/>
    <mergeCell ref="A96:G96"/>
    <mergeCell ref="N99:O99"/>
    <mergeCell ref="O95:P95"/>
    <mergeCell ref="I95:M95"/>
    <mergeCell ref="G68:H68"/>
    <mergeCell ref="J64:L64"/>
    <mergeCell ref="E117:G117"/>
    <mergeCell ref="E99:F99"/>
    <mergeCell ref="E100:F100"/>
    <mergeCell ref="E101:F101"/>
    <mergeCell ref="E102:F102"/>
    <mergeCell ref="E103:F103"/>
    <mergeCell ref="A105:G105"/>
    <mergeCell ref="A103:D103"/>
    <mergeCell ref="A104:D104"/>
    <mergeCell ref="A100:D100"/>
    <mergeCell ref="A101:D101"/>
    <mergeCell ref="A102:D102"/>
    <mergeCell ref="E97:F97"/>
    <mergeCell ref="E98:F98"/>
    <mergeCell ref="E110:F110"/>
    <mergeCell ref="E111:F111"/>
    <mergeCell ref="E112:F112"/>
    <mergeCell ref="E106:F106"/>
    <mergeCell ref="E107:F107"/>
    <mergeCell ref="E108:F108"/>
    <mergeCell ref="E109:F109"/>
    <mergeCell ref="A111:D111"/>
    <mergeCell ref="A112:D112"/>
    <mergeCell ref="A113:D113"/>
    <mergeCell ref="A95:G95"/>
    <mergeCell ref="E104:G104"/>
    <mergeCell ref="E113:G113"/>
    <mergeCell ref="A107:D107"/>
    <mergeCell ref="A108:D108"/>
    <mergeCell ref="A109:D109"/>
    <mergeCell ref="A110:D110"/>
    <mergeCell ref="A114:G114"/>
    <mergeCell ref="E115:F115"/>
    <mergeCell ref="A115:D115"/>
    <mergeCell ref="A116:D116"/>
    <mergeCell ref="E116:F116"/>
    <mergeCell ref="N117:P117"/>
    <mergeCell ref="I99:M99"/>
    <mergeCell ref="I100:M100"/>
    <mergeCell ref="I101:M101"/>
    <mergeCell ref="I102:M102"/>
    <mergeCell ref="I107:M107"/>
    <mergeCell ref="I108:M108"/>
    <mergeCell ref="I109:M109"/>
    <mergeCell ref="I110:M110"/>
    <mergeCell ref="I117:M117"/>
    <mergeCell ref="I115:M115"/>
    <mergeCell ref="N115:O115"/>
    <mergeCell ref="N116:O116"/>
    <mergeCell ref="I116:M116"/>
    <mergeCell ref="N111:O111"/>
    <mergeCell ref="N112:O112"/>
    <mergeCell ref="I114:P114"/>
    <mergeCell ref="I111:M111"/>
    <mergeCell ref="I112:M112"/>
    <mergeCell ref="I113:M113"/>
    <mergeCell ref="N113:P113"/>
    <mergeCell ref="N107:O107"/>
    <mergeCell ref="N108:O108"/>
    <mergeCell ref="N109:O109"/>
    <mergeCell ref="N110:O110"/>
    <mergeCell ref="N103:O103"/>
    <mergeCell ref="I105:P105"/>
    <mergeCell ref="N106:O106"/>
    <mergeCell ref="N104:P104"/>
    <mergeCell ref="I103:M103"/>
    <mergeCell ref="I104:M104"/>
    <mergeCell ref="N100:O100"/>
    <mergeCell ref="N101:O101"/>
    <mergeCell ref="N102:O102"/>
    <mergeCell ref="I96:P96"/>
    <mergeCell ref="N97:O97"/>
    <mergeCell ref="N98:O98"/>
    <mergeCell ref="I98:M98"/>
  </mergeCells>
  <printOptions/>
  <pageMargins left="0.75" right="0.75" top="1" bottom="1" header="0.4921259845" footer="0.4921259845"/>
  <pageSetup fitToHeight="2" horizontalDpi="600" verticalDpi="600" orientation="portrait" paperSize="8" scale="86" r:id="rId2"/>
  <rowBreaks count="1" manualBreakCount="1">
    <brk id="73" max="255" man="1"/>
  </rowBreaks>
  <ignoredErrors>
    <ignoredError sqref="J20 I48" formula="1"/>
  </ignoredErrors>
  <drawing r:id="rId1"/>
</worksheet>
</file>

<file path=xl/worksheets/sheet2.xml><?xml version="1.0" encoding="utf-8"?>
<worksheet xmlns="http://schemas.openxmlformats.org/spreadsheetml/2006/main" xmlns:r="http://schemas.openxmlformats.org/officeDocument/2006/relationships">
  <sheetPr codeName="Tabelle2"/>
  <dimension ref="A1:EA104"/>
  <sheetViews>
    <sheetView workbookViewId="0" topLeftCell="A1">
      <selection activeCell="A34" sqref="A34"/>
    </sheetView>
  </sheetViews>
  <sheetFormatPr defaultColWidth="11.421875" defaultRowHeight="12.75"/>
  <cols>
    <col min="1" max="1" width="39.7109375" style="1" customWidth="1"/>
    <col min="2" max="3" width="6.00390625" style="1" customWidth="1"/>
    <col min="4" max="4" width="9.421875" style="1" customWidth="1"/>
    <col min="5" max="5" width="7.28125" style="94" customWidth="1"/>
    <col min="6" max="6" width="7.00390625" style="94" customWidth="1"/>
    <col min="7" max="7" width="12.421875" style="5" customWidth="1"/>
    <col min="8" max="131" width="11.421875" style="5" customWidth="1"/>
    <col min="132" max="16384" width="11.421875" style="1" customWidth="1"/>
  </cols>
  <sheetData>
    <row r="1" spans="1:7" ht="50.25" customHeight="1">
      <c r="A1" s="126" t="s">
        <v>30</v>
      </c>
      <c r="B1" s="127" t="s">
        <v>0</v>
      </c>
      <c r="C1" s="128" t="s">
        <v>114</v>
      </c>
      <c r="D1" s="127" t="s">
        <v>1</v>
      </c>
      <c r="E1" s="129" t="s">
        <v>16</v>
      </c>
      <c r="F1" s="129" t="s">
        <v>17</v>
      </c>
      <c r="G1" s="130" t="s">
        <v>113</v>
      </c>
    </row>
    <row r="2" spans="1:7" ht="12.75">
      <c r="A2" s="438" t="s">
        <v>96</v>
      </c>
      <c r="B2" s="438"/>
      <c r="C2" s="438"/>
      <c r="D2" s="438"/>
      <c r="E2" s="438"/>
      <c r="F2" s="438"/>
      <c r="G2" s="438"/>
    </row>
    <row r="3" spans="1:131" s="3" customFormat="1" ht="12.75">
      <c r="A3" s="3" t="s">
        <v>98</v>
      </c>
      <c r="B3" s="3">
        <v>9</v>
      </c>
      <c r="C3" s="3">
        <v>78</v>
      </c>
      <c r="D3" s="3">
        <v>25</v>
      </c>
      <c r="E3" s="131">
        <v>4.3</v>
      </c>
      <c r="F3" s="131">
        <v>1.8</v>
      </c>
      <c r="G3" s="112">
        <v>1</v>
      </c>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row>
    <row r="4" spans="1:131" s="3" customFormat="1" ht="12.75">
      <c r="A4" s="3" t="s">
        <v>99</v>
      </c>
      <c r="B4" s="3">
        <v>7.5</v>
      </c>
      <c r="C4" s="3">
        <v>53</v>
      </c>
      <c r="D4" s="3">
        <v>20</v>
      </c>
      <c r="E4" s="131">
        <v>4.9</v>
      </c>
      <c r="F4" s="131">
        <v>1.2</v>
      </c>
      <c r="G4" s="112">
        <v>1</v>
      </c>
      <c r="H4" s="12"/>
      <c r="I4" s="12"/>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row>
    <row r="5" spans="1:131" s="3" customFormat="1" ht="12.75">
      <c r="A5" s="3" t="s">
        <v>100</v>
      </c>
      <c r="B5" s="3">
        <v>19</v>
      </c>
      <c r="C5" s="3">
        <v>79</v>
      </c>
      <c r="D5" s="3">
        <v>80</v>
      </c>
      <c r="E5" s="131">
        <v>4.9</v>
      </c>
      <c r="F5" s="131">
        <v>3.2</v>
      </c>
      <c r="G5" s="112">
        <v>0.7</v>
      </c>
      <c r="H5" s="12"/>
      <c r="I5" s="12"/>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row>
    <row r="6" spans="1:131" s="3" customFormat="1" ht="12.75">
      <c r="A6" s="3" t="s">
        <v>101</v>
      </c>
      <c r="B6" s="13">
        <v>21</v>
      </c>
      <c r="C6" s="13">
        <v>83</v>
      </c>
      <c r="D6" s="3">
        <v>80</v>
      </c>
      <c r="E6" s="112">
        <v>5.3</v>
      </c>
      <c r="F6" s="112">
        <v>2.2</v>
      </c>
      <c r="G6" s="112">
        <v>0.7</v>
      </c>
      <c r="H6" s="12"/>
      <c r="I6" s="12"/>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row>
    <row r="7" spans="1:131" s="3" customFormat="1" ht="12.75">
      <c r="A7" s="13" t="s">
        <v>102</v>
      </c>
      <c r="B7" s="3">
        <v>9</v>
      </c>
      <c r="C7" s="13">
        <v>72</v>
      </c>
      <c r="D7" s="3">
        <v>25</v>
      </c>
      <c r="E7" s="131">
        <v>4.3</v>
      </c>
      <c r="F7" s="131">
        <v>1.7</v>
      </c>
      <c r="G7" s="112">
        <v>1</v>
      </c>
      <c r="H7" s="12"/>
      <c r="I7" s="12"/>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row>
    <row r="8" spans="1:131" s="3" customFormat="1" ht="12.75">
      <c r="A8" s="13" t="s">
        <v>103</v>
      </c>
      <c r="B8" s="3">
        <v>21</v>
      </c>
      <c r="C8" s="13">
        <v>74</v>
      </c>
      <c r="D8" s="3">
        <v>80</v>
      </c>
      <c r="E8" s="131">
        <v>5.4</v>
      </c>
      <c r="F8" s="131">
        <v>2.3</v>
      </c>
      <c r="G8" s="112">
        <v>0.7</v>
      </c>
      <c r="H8" s="12"/>
      <c r="I8" s="12"/>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row>
    <row r="9" spans="1:131" s="3" customFormat="1" ht="12.75">
      <c r="A9" s="13" t="s">
        <v>104</v>
      </c>
      <c r="B9" s="3">
        <v>20</v>
      </c>
      <c r="C9" s="13">
        <v>75</v>
      </c>
      <c r="D9" s="13">
        <v>80</v>
      </c>
      <c r="E9" s="131">
        <v>5.3</v>
      </c>
      <c r="F9" s="131">
        <v>2.3</v>
      </c>
      <c r="G9" s="112">
        <v>0.7</v>
      </c>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row>
    <row r="10" spans="1:131" s="3" customFormat="1" ht="12.75">
      <c r="A10" s="3" t="s">
        <v>105</v>
      </c>
      <c r="B10" s="3">
        <v>35</v>
      </c>
      <c r="C10" s="13">
        <v>86</v>
      </c>
      <c r="D10" s="13">
        <v>60</v>
      </c>
      <c r="E10" s="131">
        <v>4.4</v>
      </c>
      <c r="F10" s="131">
        <v>2.5</v>
      </c>
      <c r="G10" s="112">
        <v>0.3</v>
      </c>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row>
    <row r="11" spans="1:131" s="3" customFormat="1" ht="12.75">
      <c r="A11" s="3" t="s">
        <v>12</v>
      </c>
      <c r="B11" s="3">
        <v>35</v>
      </c>
      <c r="C11" s="13">
        <v>69</v>
      </c>
      <c r="D11" s="13">
        <v>60</v>
      </c>
      <c r="E11" s="131">
        <v>6.8</v>
      </c>
      <c r="F11" s="131">
        <v>5</v>
      </c>
      <c r="G11" s="112">
        <v>0.6</v>
      </c>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row>
    <row r="12" spans="1:131" s="3" customFormat="1" ht="12.75">
      <c r="A12" s="3" t="s">
        <v>106</v>
      </c>
      <c r="B12" s="3">
        <v>27</v>
      </c>
      <c r="C12" s="13">
        <v>74</v>
      </c>
      <c r="D12" s="13">
        <v>100</v>
      </c>
      <c r="E12" s="131">
        <v>8</v>
      </c>
      <c r="F12" s="131">
        <v>3.3</v>
      </c>
      <c r="G12" s="112">
        <v>0.7</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row>
    <row r="13" spans="1:7" ht="12.75">
      <c r="A13" s="3" t="s">
        <v>107</v>
      </c>
      <c r="B13" s="13">
        <v>5</v>
      </c>
      <c r="C13" s="13">
        <v>72</v>
      </c>
      <c r="D13" s="3">
        <v>17</v>
      </c>
      <c r="E13" s="131">
        <v>6</v>
      </c>
      <c r="F13" s="112">
        <v>3.8</v>
      </c>
      <c r="G13" s="112">
        <v>1</v>
      </c>
    </row>
    <row r="14" spans="1:7" ht="12.75">
      <c r="A14" s="13" t="s">
        <v>108</v>
      </c>
      <c r="B14" s="13">
        <v>5</v>
      </c>
      <c r="C14" s="13">
        <v>66</v>
      </c>
      <c r="D14" s="3">
        <v>17</v>
      </c>
      <c r="E14" s="131">
        <v>4.7</v>
      </c>
      <c r="F14" s="112">
        <v>3.2</v>
      </c>
      <c r="G14" s="112">
        <v>1</v>
      </c>
    </row>
    <row r="15" spans="1:7" ht="12.75">
      <c r="A15" s="13" t="s">
        <v>109</v>
      </c>
      <c r="B15" s="13">
        <v>27</v>
      </c>
      <c r="C15" s="13">
        <v>75</v>
      </c>
      <c r="D15" s="3">
        <v>60</v>
      </c>
      <c r="E15" s="131">
        <v>7.8</v>
      </c>
      <c r="F15" s="112">
        <v>7</v>
      </c>
      <c r="G15" s="112">
        <v>0.7</v>
      </c>
    </row>
    <row r="16" spans="1:7" ht="12.75">
      <c r="A16" s="13" t="s">
        <v>110</v>
      </c>
      <c r="B16" s="13">
        <v>30</v>
      </c>
      <c r="C16" s="13">
        <v>67</v>
      </c>
      <c r="D16" s="13">
        <v>150</v>
      </c>
      <c r="E16" s="131">
        <v>12</v>
      </c>
      <c r="F16" s="112">
        <v>11.5</v>
      </c>
      <c r="G16" s="112">
        <v>0.5</v>
      </c>
    </row>
    <row r="17" spans="1:7" ht="12.75">
      <c r="A17" s="13" t="s">
        <v>111</v>
      </c>
      <c r="B17" s="13">
        <v>45</v>
      </c>
      <c r="C17" s="13">
        <v>67</v>
      </c>
      <c r="D17" s="13">
        <v>150</v>
      </c>
      <c r="E17" s="131">
        <v>20</v>
      </c>
      <c r="F17" s="112">
        <v>25.6</v>
      </c>
      <c r="G17" s="112">
        <v>0.5</v>
      </c>
    </row>
    <row r="18" spans="1:7" ht="12.75">
      <c r="A18" s="13" t="s">
        <v>11</v>
      </c>
      <c r="B18" s="13">
        <v>65</v>
      </c>
      <c r="C18" s="13">
        <v>68</v>
      </c>
      <c r="D18" s="13">
        <v>68</v>
      </c>
      <c r="E18" s="131">
        <v>30</v>
      </c>
      <c r="F18" s="112">
        <v>19</v>
      </c>
      <c r="G18" s="112">
        <v>0.4</v>
      </c>
    </row>
    <row r="19" spans="1:7" ht="12.75">
      <c r="A19" s="13" t="s">
        <v>112</v>
      </c>
      <c r="B19" s="13">
        <v>60</v>
      </c>
      <c r="C19" s="13">
        <v>67</v>
      </c>
      <c r="D19" s="13">
        <v>68</v>
      </c>
      <c r="E19" s="131">
        <v>28</v>
      </c>
      <c r="F19" s="112">
        <v>23</v>
      </c>
      <c r="G19" s="112">
        <v>0.4</v>
      </c>
    </row>
    <row r="20" spans="1:7" ht="12.75">
      <c r="A20" s="66"/>
      <c r="B20" s="66"/>
      <c r="C20" s="66"/>
      <c r="D20" s="66"/>
      <c r="E20" s="132"/>
      <c r="F20" s="132"/>
      <c r="G20" s="133"/>
    </row>
    <row r="21" spans="1:7" ht="12.75">
      <c r="A21" s="66"/>
      <c r="B21" s="66"/>
      <c r="C21" s="66"/>
      <c r="D21" s="66"/>
      <c r="E21" s="132"/>
      <c r="F21" s="132"/>
      <c r="G21" s="133"/>
    </row>
    <row r="22" spans="1:7" ht="12.75">
      <c r="A22" s="66"/>
      <c r="B22" s="66"/>
      <c r="C22" s="66"/>
      <c r="D22" s="66"/>
      <c r="E22" s="132"/>
      <c r="F22" s="132"/>
      <c r="G22" s="133"/>
    </row>
    <row r="23" spans="1:7" ht="12.75">
      <c r="A23" s="134"/>
      <c r="B23" s="134"/>
      <c r="C23" s="66"/>
      <c r="D23" s="66"/>
      <c r="E23" s="133"/>
      <c r="F23" s="133"/>
      <c r="G23" s="133"/>
    </row>
    <row r="24" spans="1:7" ht="12.75">
      <c r="A24" s="134"/>
      <c r="B24" s="134"/>
      <c r="C24" s="66"/>
      <c r="D24" s="66"/>
      <c r="E24" s="133"/>
      <c r="F24" s="133"/>
      <c r="G24" s="133"/>
    </row>
    <row r="25" spans="1:7" ht="12.75">
      <c r="A25" s="134"/>
      <c r="B25" s="134"/>
      <c r="C25" s="66"/>
      <c r="D25" s="66"/>
      <c r="E25" s="133"/>
      <c r="F25" s="133"/>
      <c r="G25" s="133"/>
    </row>
    <row r="26" spans="1:7" ht="12.75">
      <c r="A26" s="134"/>
      <c r="B26" s="134"/>
      <c r="C26" s="66"/>
      <c r="D26" s="66"/>
      <c r="E26" s="133"/>
      <c r="F26" s="133"/>
      <c r="G26" s="133"/>
    </row>
    <row r="27" spans="1:7" ht="12.75">
      <c r="A27" s="134"/>
      <c r="B27" s="134"/>
      <c r="C27" s="3"/>
      <c r="D27" s="3"/>
      <c r="E27" s="133"/>
      <c r="F27" s="133"/>
      <c r="G27" s="133"/>
    </row>
    <row r="28" spans="1:7" ht="12.75">
      <c r="A28" s="134"/>
      <c r="B28" s="134"/>
      <c r="C28" s="3"/>
      <c r="D28" s="3"/>
      <c r="E28" s="133"/>
      <c r="F28" s="133"/>
      <c r="G28" s="133"/>
    </row>
    <row r="29" spans="1:7" ht="12.75">
      <c r="A29" s="134"/>
      <c r="B29" s="134"/>
      <c r="C29" s="3"/>
      <c r="D29" s="3"/>
      <c r="E29" s="133"/>
      <c r="F29" s="133"/>
      <c r="G29" s="133"/>
    </row>
    <row r="30" spans="1:7" ht="12.75">
      <c r="A30" s="438" t="s">
        <v>97</v>
      </c>
      <c r="B30" s="438"/>
      <c r="C30" s="438"/>
      <c r="D30" s="438"/>
      <c r="E30" s="438"/>
      <c r="F30" s="438"/>
      <c r="G30" s="438"/>
    </row>
    <row r="31" spans="1:7" ht="12.75">
      <c r="A31" s="135" t="s">
        <v>122</v>
      </c>
      <c r="B31" s="136">
        <v>0</v>
      </c>
      <c r="C31" s="136">
        <v>0</v>
      </c>
      <c r="D31" s="136">
        <v>0</v>
      </c>
      <c r="E31" s="136">
        <v>0</v>
      </c>
      <c r="F31" s="136">
        <v>0</v>
      </c>
      <c r="G31" s="137"/>
    </row>
    <row r="32" spans="1:7" ht="12.75">
      <c r="A32" s="135" t="s">
        <v>122</v>
      </c>
      <c r="B32" s="136">
        <v>0</v>
      </c>
      <c r="C32" s="136">
        <v>0</v>
      </c>
      <c r="D32" s="136">
        <v>0</v>
      </c>
      <c r="E32" s="136">
        <v>0</v>
      </c>
      <c r="F32" s="136">
        <v>0</v>
      </c>
      <c r="G32" s="137"/>
    </row>
    <row r="33" spans="1:7" ht="12.75">
      <c r="A33" s="135" t="s">
        <v>122</v>
      </c>
      <c r="B33" s="136">
        <v>0</v>
      </c>
      <c r="C33" s="136">
        <v>0</v>
      </c>
      <c r="D33" s="136">
        <v>0</v>
      </c>
      <c r="E33" s="136">
        <v>0</v>
      </c>
      <c r="F33" s="136">
        <v>0</v>
      </c>
      <c r="G33" s="137"/>
    </row>
    <row r="34" spans="1:7" ht="12.75">
      <c r="A34" s="135" t="s">
        <v>122</v>
      </c>
      <c r="B34" s="136">
        <v>0</v>
      </c>
      <c r="C34" s="136">
        <v>0</v>
      </c>
      <c r="D34" s="136">
        <v>0</v>
      </c>
      <c r="E34" s="136">
        <v>0</v>
      </c>
      <c r="F34" s="136">
        <v>0</v>
      </c>
      <c r="G34" s="137"/>
    </row>
    <row r="35" spans="1:7" ht="12.75">
      <c r="A35" s="135" t="s">
        <v>122</v>
      </c>
      <c r="B35" s="136">
        <v>0</v>
      </c>
      <c r="C35" s="136">
        <v>0</v>
      </c>
      <c r="D35" s="136">
        <v>0</v>
      </c>
      <c r="E35" s="136">
        <v>0</v>
      </c>
      <c r="F35" s="136">
        <v>0</v>
      </c>
      <c r="G35" s="137"/>
    </row>
    <row r="36" spans="1:7" ht="12.75">
      <c r="A36" s="135" t="s">
        <v>122</v>
      </c>
      <c r="B36" s="136">
        <v>0</v>
      </c>
      <c r="C36" s="136">
        <v>0</v>
      </c>
      <c r="D36" s="136">
        <v>0</v>
      </c>
      <c r="E36" s="136">
        <v>0</v>
      </c>
      <c r="F36" s="136">
        <v>0</v>
      </c>
      <c r="G36" s="137"/>
    </row>
    <row r="37" spans="1:7" ht="12.75">
      <c r="A37" s="135" t="s">
        <v>122</v>
      </c>
      <c r="B37" s="136">
        <v>0</v>
      </c>
      <c r="C37" s="136">
        <v>0</v>
      </c>
      <c r="D37" s="136">
        <v>0</v>
      </c>
      <c r="E37" s="136">
        <v>0</v>
      </c>
      <c r="F37" s="136">
        <v>0</v>
      </c>
      <c r="G37" s="137"/>
    </row>
    <row r="38" spans="1:7" ht="12.75">
      <c r="A38" s="135" t="s">
        <v>122</v>
      </c>
      <c r="B38" s="136">
        <v>0</v>
      </c>
      <c r="C38" s="136">
        <v>0</v>
      </c>
      <c r="D38" s="136">
        <v>0</v>
      </c>
      <c r="E38" s="136">
        <v>0</v>
      </c>
      <c r="F38" s="136">
        <v>0</v>
      </c>
      <c r="G38" s="137"/>
    </row>
    <row r="39" spans="1:7" ht="12.75">
      <c r="A39" s="135" t="s">
        <v>122</v>
      </c>
      <c r="B39" s="136">
        <v>0</v>
      </c>
      <c r="C39" s="136">
        <v>0</v>
      </c>
      <c r="D39" s="136">
        <v>0</v>
      </c>
      <c r="E39" s="136">
        <v>0</v>
      </c>
      <c r="F39" s="136">
        <v>0</v>
      </c>
      <c r="G39" s="137"/>
    </row>
    <row r="40" spans="1:7" ht="12.75">
      <c r="A40" s="135" t="s">
        <v>122</v>
      </c>
      <c r="B40" s="136">
        <v>0</v>
      </c>
      <c r="C40" s="136">
        <v>0</v>
      </c>
      <c r="D40" s="136">
        <v>0</v>
      </c>
      <c r="E40" s="136">
        <v>0</v>
      </c>
      <c r="F40" s="136">
        <v>0</v>
      </c>
      <c r="G40" s="137"/>
    </row>
    <row r="41" spans="1:7" ht="12.75">
      <c r="A41" s="135" t="s">
        <v>122</v>
      </c>
      <c r="B41" s="136">
        <v>0</v>
      </c>
      <c r="C41" s="136">
        <v>0</v>
      </c>
      <c r="D41" s="136">
        <v>0</v>
      </c>
      <c r="E41" s="136">
        <v>0</v>
      </c>
      <c r="F41" s="136">
        <v>0</v>
      </c>
      <c r="G41" s="136"/>
    </row>
    <row r="42" spans="1:7" ht="12.75">
      <c r="A42" s="135" t="s">
        <v>122</v>
      </c>
      <c r="B42" s="136">
        <v>0</v>
      </c>
      <c r="C42" s="136">
        <v>0</v>
      </c>
      <c r="D42" s="136">
        <v>0</v>
      </c>
      <c r="E42" s="136">
        <v>0</v>
      </c>
      <c r="F42" s="136">
        <v>0</v>
      </c>
      <c r="G42" s="136"/>
    </row>
    <row r="43" spans="1:7" ht="12.75">
      <c r="A43" s="135" t="s">
        <v>122</v>
      </c>
      <c r="B43" s="136">
        <v>0</v>
      </c>
      <c r="C43" s="136">
        <v>0</v>
      </c>
      <c r="D43" s="136">
        <v>0</v>
      </c>
      <c r="E43" s="136">
        <v>0</v>
      </c>
      <c r="F43" s="136">
        <v>0</v>
      </c>
      <c r="G43" s="136"/>
    </row>
    <row r="44" spans="1:7" ht="12.75">
      <c r="A44" s="135" t="s">
        <v>122</v>
      </c>
      <c r="B44" s="136">
        <v>0</v>
      </c>
      <c r="C44" s="136">
        <v>0</v>
      </c>
      <c r="D44" s="136">
        <v>0</v>
      </c>
      <c r="E44" s="136">
        <v>0</v>
      </c>
      <c r="F44" s="136">
        <v>0</v>
      </c>
      <c r="G44" s="136"/>
    </row>
    <row r="45" spans="1:7" ht="12.75">
      <c r="A45" s="135" t="s">
        <v>122</v>
      </c>
      <c r="B45" s="136">
        <v>0</v>
      </c>
      <c r="C45" s="136">
        <v>0</v>
      </c>
      <c r="D45" s="136">
        <v>0</v>
      </c>
      <c r="E45" s="136">
        <v>0</v>
      </c>
      <c r="F45" s="136">
        <v>0</v>
      </c>
      <c r="G45" s="136"/>
    </row>
    <row r="46" spans="1:7" ht="12.75">
      <c r="A46" s="135" t="s">
        <v>122</v>
      </c>
      <c r="B46" s="136">
        <v>0</v>
      </c>
      <c r="C46" s="136">
        <v>0</v>
      </c>
      <c r="D46" s="136">
        <v>0</v>
      </c>
      <c r="E46" s="136">
        <v>0</v>
      </c>
      <c r="F46" s="136">
        <v>0</v>
      </c>
      <c r="G46" s="136"/>
    </row>
    <row r="47" spans="1:7" ht="12.75">
      <c r="A47" s="135" t="s">
        <v>122</v>
      </c>
      <c r="B47" s="136">
        <v>0</v>
      </c>
      <c r="C47" s="136">
        <v>0</v>
      </c>
      <c r="D47" s="136">
        <v>0</v>
      </c>
      <c r="E47" s="136">
        <v>0</v>
      </c>
      <c r="F47" s="136">
        <v>0</v>
      </c>
      <c r="G47" s="136"/>
    </row>
    <row r="51" spans="1:7" ht="12.75" hidden="1">
      <c r="A51" s="114" t="s">
        <v>119</v>
      </c>
      <c r="B51" s="113">
        <v>0</v>
      </c>
      <c r="C51" s="113">
        <v>0</v>
      </c>
      <c r="D51" s="113">
        <v>0</v>
      </c>
      <c r="E51" s="116">
        <v>0</v>
      </c>
      <c r="F51" s="116">
        <v>0</v>
      </c>
      <c r="G51" s="116">
        <v>0</v>
      </c>
    </row>
    <row r="52" spans="1:7" ht="12.75" hidden="1">
      <c r="A52" s="115" t="s">
        <v>121</v>
      </c>
      <c r="B52" s="113">
        <v>0</v>
      </c>
      <c r="C52" s="113">
        <v>0</v>
      </c>
      <c r="D52" s="113">
        <v>0</v>
      </c>
      <c r="E52" s="116">
        <v>0</v>
      </c>
      <c r="F52" s="116">
        <v>0</v>
      </c>
      <c r="G52" s="116">
        <v>0</v>
      </c>
    </row>
    <row r="53" spans="1:7" ht="12.75" hidden="1">
      <c r="A53" s="1" t="str">
        <f aca="true" t="shared" si="0" ref="A53:G62">A3</f>
        <v>Vollgülle Milchvieh/Aufzucht</v>
      </c>
      <c r="B53" s="1">
        <f t="shared" si="0"/>
        <v>9</v>
      </c>
      <c r="C53" s="1">
        <f t="shared" si="0"/>
        <v>78</v>
      </c>
      <c r="D53" s="1">
        <f t="shared" si="0"/>
        <v>25</v>
      </c>
      <c r="E53" s="94">
        <f t="shared" si="0"/>
        <v>4.3</v>
      </c>
      <c r="F53" s="94">
        <f t="shared" si="0"/>
        <v>1.8</v>
      </c>
      <c r="G53" s="94">
        <f t="shared" si="0"/>
        <v>1</v>
      </c>
    </row>
    <row r="54" spans="1:7" ht="12.75" hidden="1">
      <c r="A54" s="1" t="str">
        <f t="shared" si="0"/>
        <v>Gülle kotarm Milchvieh/Aufzucht</v>
      </c>
      <c r="B54" s="1">
        <f t="shared" si="0"/>
        <v>7.5</v>
      </c>
      <c r="C54" s="1">
        <f t="shared" si="0"/>
        <v>53</v>
      </c>
      <c r="D54" s="1">
        <f t="shared" si="0"/>
        <v>20</v>
      </c>
      <c r="E54" s="94">
        <f t="shared" si="0"/>
        <v>4.9</v>
      </c>
      <c r="F54" s="94">
        <f t="shared" si="0"/>
        <v>1.2</v>
      </c>
      <c r="G54" s="94">
        <f t="shared" si="0"/>
        <v>1</v>
      </c>
    </row>
    <row r="55" spans="1:7" ht="12.75" hidden="1">
      <c r="A55" s="1" t="str">
        <f t="shared" si="0"/>
        <v>Stapelmist Milchvieh/Aufzucht</v>
      </c>
      <c r="B55" s="1">
        <f t="shared" si="0"/>
        <v>19</v>
      </c>
      <c r="C55" s="1">
        <f t="shared" si="0"/>
        <v>79</v>
      </c>
      <c r="D55" s="1">
        <f t="shared" si="0"/>
        <v>80</v>
      </c>
      <c r="E55" s="94">
        <f t="shared" si="0"/>
        <v>4.9</v>
      </c>
      <c r="F55" s="94">
        <f t="shared" si="0"/>
        <v>3.2</v>
      </c>
      <c r="G55" s="94">
        <f t="shared" si="0"/>
        <v>0.7</v>
      </c>
    </row>
    <row r="56" spans="1:7" ht="12.75" hidden="1">
      <c r="A56" s="1" t="str">
        <f t="shared" si="0"/>
        <v>Laufstallmist Milchvieh/Aufzucht</v>
      </c>
      <c r="B56" s="1">
        <f t="shared" si="0"/>
        <v>21</v>
      </c>
      <c r="C56" s="1">
        <f t="shared" si="0"/>
        <v>83</v>
      </c>
      <c r="D56" s="1">
        <f t="shared" si="0"/>
        <v>80</v>
      </c>
      <c r="E56" s="94">
        <f t="shared" si="0"/>
        <v>5.3</v>
      </c>
      <c r="F56" s="94">
        <f t="shared" si="0"/>
        <v>2.2</v>
      </c>
      <c r="G56" s="94">
        <f t="shared" si="0"/>
        <v>0.7</v>
      </c>
    </row>
    <row r="57" spans="1:7" ht="12.75" hidden="1">
      <c r="A57" s="1" t="str">
        <f t="shared" si="0"/>
        <v>Vollgülle Rindviehmast</v>
      </c>
      <c r="B57" s="1">
        <f t="shared" si="0"/>
        <v>9</v>
      </c>
      <c r="C57" s="1">
        <f t="shared" si="0"/>
        <v>72</v>
      </c>
      <c r="D57" s="1">
        <f t="shared" si="0"/>
        <v>25</v>
      </c>
      <c r="E57" s="94">
        <f t="shared" si="0"/>
        <v>4.3</v>
      </c>
      <c r="F57" s="94">
        <f t="shared" si="0"/>
        <v>1.7</v>
      </c>
      <c r="G57" s="94">
        <f t="shared" si="0"/>
        <v>1</v>
      </c>
    </row>
    <row r="58" spans="1:7" ht="12.75" hidden="1">
      <c r="A58" s="1" t="str">
        <f t="shared" si="0"/>
        <v>Laufstallmist Rindviehmast</v>
      </c>
      <c r="B58" s="1">
        <f t="shared" si="0"/>
        <v>21</v>
      </c>
      <c r="C58" s="1">
        <f t="shared" si="0"/>
        <v>74</v>
      </c>
      <c r="D58" s="1">
        <f t="shared" si="0"/>
        <v>80</v>
      </c>
      <c r="E58" s="94">
        <f t="shared" si="0"/>
        <v>5.4</v>
      </c>
      <c r="F58" s="94">
        <f t="shared" si="0"/>
        <v>2.3</v>
      </c>
      <c r="G58" s="94">
        <f t="shared" si="0"/>
        <v>0.7</v>
      </c>
    </row>
    <row r="59" spans="1:7" ht="12.75" hidden="1">
      <c r="A59" s="1" t="str">
        <f t="shared" si="0"/>
        <v>Käbermist</v>
      </c>
      <c r="B59" s="1">
        <f t="shared" si="0"/>
        <v>20</v>
      </c>
      <c r="C59" s="1">
        <f t="shared" si="0"/>
        <v>75</v>
      </c>
      <c r="D59" s="1">
        <f t="shared" si="0"/>
        <v>80</v>
      </c>
      <c r="E59" s="94">
        <f t="shared" si="0"/>
        <v>5.3</v>
      </c>
      <c r="F59" s="94">
        <f t="shared" si="0"/>
        <v>2.3</v>
      </c>
      <c r="G59" s="94">
        <f t="shared" si="0"/>
        <v>0.7</v>
      </c>
    </row>
    <row r="60" spans="1:7" ht="12.75" hidden="1">
      <c r="A60" s="1" t="str">
        <f t="shared" si="0"/>
        <v>Pferdemist frisch</v>
      </c>
      <c r="B60" s="1">
        <f t="shared" si="0"/>
        <v>35</v>
      </c>
      <c r="C60" s="1">
        <f t="shared" si="0"/>
        <v>86</v>
      </c>
      <c r="D60" s="1">
        <f t="shared" si="0"/>
        <v>60</v>
      </c>
      <c r="E60" s="94">
        <f t="shared" si="0"/>
        <v>4.4</v>
      </c>
      <c r="F60" s="94">
        <f t="shared" si="0"/>
        <v>2.5</v>
      </c>
      <c r="G60" s="94">
        <f t="shared" si="0"/>
        <v>0.3</v>
      </c>
    </row>
    <row r="61" spans="1:7" ht="12.75" hidden="1">
      <c r="A61" s="1" t="str">
        <f t="shared" si="0"/>
        <v>Pferdemist</v>
      </c>
      <c r="B61" s="1">
        <f t="shared" si="0"/>
        <v>35</v>
      </c>
      <c r="C61" s="1">
        <f t="shared" si="0"/>
        <v>69</v>
      </c>
      <c r="D61" s="1">
        <f t="shared" si="0"/>
        <v>60</v>
      </c>
      <c r="E61" s="94">
        <f t="shared" si="0"/>
        <v>6.8</v>
      </c>
      <c r="F61" s="94">
        <f t="shared" si="0"/>
        <v>5</v>
      </c>
      <c r="G61" s="94">
        <f t="shared" si="0"/>
        <v>0.6</v>
      </c>
    </row>
    <row r="62" spans="1:7" ht="12.75" hidden="1">
      <c r="A62" s="1" t="str">
        <f t="shared" si="0"/>
        <v>Schaf- und Ziegenmist</v>
      </c>
      <c r="B62" s="1">
        <f t="shared" si="0"/>
        <v>27</v>
      </c>
      <c r="C62" s="1">
        <f t="shared" si="0"/>
        <v>74</v>
      </c>
      <c r="D62" s="1">
        <f t="shared" si="0"/>
        <v>100</v>
      </c>
      <c r="E62" s="94">
        <f t="shared" si="0"/>
        <v>8</v>
      </c>
      <c r="F62" s="94">
        <f t="shared" si="0"/>
        <v>3.3</v>
      </c>
      <c r="G62" s="94">
        <f t="shared" si="0"/>
        <v>0.7</v>
      </c>
    </row>
    <row r="63" spans="1:7" ht="12.75" hidden="1">
      <c r="A63" s="1" t="str">
        <f aca="true" t="shared" si="1" ref="A63:G72">A13</f>
        <v>Schweinegülle Mast</v>
      </c>
      <c r="B63" s="1">
        <f t="shared" si="1"/>
        <v>5</v>
      </c>
      <c r="C63" s="1">
        <f t="shared" si="1"/>
        <v>72</v>
      </c>
      <c r="D63" s="1">
        <f t="shared" si="1"/>
        <v>17</v>
      </c>
      <c r="E63" s="94">
        <f t="shared" si="1"/>
        <v>6</v>
      </c>
      <c r="F63" s="94">
        <f t="shared" si="1"/>
        <v>3.8</v>
      </c>
      <c r="G63" s="94">
        <f t="shared" si="1"/>
        <v>1</v>
      </c>
    </row>
    <row r="64" spans="1:7" ht="12.75" hidden="1">
      <c r="A64" s="1" t="str">
        <f t="shared" si="1"/>
        <v>Schweinegülle Zucht</v>
      </c>
      <c r="B64" s="1">
        <f t="shared" si="1"/>
        <v>5</v>
      </c>
      <c r="C64" s="1">
        <f t="shared" si="1"/>
        <v>66</v>
      </c>
      <c r="D64" s="1">
        <f t="shared" si="1"/>
        <v>17</v>
      </c>
      <c r="E64" s="94">
        <f t="shared" si="1"/>
        <v>4.7</v>
      </c>
      <c r="F64" s="94">
        <f t="shared" si="1"/>
        <v>3.2</v>
      </c>
      <c r="G64" s="94">
        <f t="shared" si="1"/>
        <v>1</v>
      </c>
    </row>
    <row r="65" spans="1:7" ht="12.75" hidden="1">
      <c r="A65" s="1" t="str">
        <f t="shared" si="1"/>
        <v>Schweinemist</v>
      </c>
      <c r="B65" s="1">
        <f t="shared" si="1"/>
        <v>27</v>
      </c>
      <c r="C65" s="1">
        <f t="shared" si="1"/>
        <v>75</v>
      </c>
      <c r="D65" s="1">
        <f t="shared" si="1"/>
        <v>60</v>
      </c>
      <c r="E65" s="94">
        <f t="shared" si="1"/>
        <v>7.8</v>
      </c>
      <c r="F65" s="94">
        <f t="shared" si="1"/>
        <v>7</v>
      </c>
      <c r="G65" s="94">
        <f t="shared" si="1"/>
        <v>0.7</v>
      </c>
    </row>
    <row r="66" spans="1:7" ht="12.75" hidden="1">
      <c r="A66" s="1" t="str">
        <f t="shared" si="1"/>
        <v>Hennenkot (Kotband)</v>
      </c>
      <c r="B66" s="1">
        <f t="shared" si="1"/>
        <v>30</v>
      </c>
      <c r="C66" s="1">
        <f t="shared" si="1"/>
        <v>67</v>
      </c>
      <c r="D66" s="1">
        <f t="shared" si="1"/>
        <v>150</v>
      </c>
      <c r="E66" s="94">
        <f t="shared" si="1"/>
        <v>12</v>
      </c>
      <c r="F66" s="94">
        <f t="shared" si="1"/>
        <v>11.5</v>
      </c>
      <c r="G66" s="94">
        <f t="shared" si="1"/>
        <v>0.5</v>
      </c>
    </row>
    <row r="67" spans="1:7" ht="12.75" hidden="1">
      <c r="A67" s="1" t="str">
        <f t="shared" si="1"/>
        <v>Hennenmist (Kotgrube, Bodenhaltung)</v>
      </c>
      <c r="B67" s="1">
        <f t="shared" si="1"/>
        <v>45</v>
      </c>
      <c r="C67" s="1">
        <f t="shared" si="1"/>
        <v>67</v>
      </c>
      <c r="D67" s="1">
        <f t="shared" si="1"/>
        <v>150</v>
      </c>
      <c r="E67" s="94">
        <f t="shared" si="1"/>
        <v>20</v>
      </c>
      <c r="F67" s="94">
        <f t="shared" si="1"/>
        <v>25.6</v>
      </c>
      <c r="G67" s="94">
        <f t="shared" si="1"/>
        <v>0.5</v>
      </c>
    </row>
    <row r="68" spans="1:7" ht="12.75" hidden="1">
      <c r="A68" s="1" t="str">
        <f t="shared" si="1"/>
        <v>Pouletmist</v>
      </c>
      <c r="B68" s="1">
        <f t="shared" si="1"/>
        <v>65</v>
      </c>
      <c r="C68" s="1">
        <f t="shared" si="1"/>
        <v>68</v>
      </c>
      <c r="D68" s="1">
        <f t="shared" si="1"/>
        <v>68</v>
      </c>
      <c r="E68" s="94">
        <f t="shared" si="1"/>
        <v>30</v>
      </c>
      <c r="F68" s="94">
        <f t="shared" si="1"/>
        <v>19</v>
      </c>
      <c r="G68" s="94">
        <f t="shared" si="1"/>
        <v>0.4</v>
      </c>
    </row>
    <row r="69" spans="1:7" ht="12.75" hidden="1">
      <c r="A69" s="1" t="str">
        <f t="shared" si="1"/>
        <v>Trutenmist</v>
      </c>
      <c r="B69" s="1">
        <f t="shared" si="1"/>
        <v>60</v>
      </c>
      <c r="C69" s="1">
        <f t="shared" si="1"/>
        <v>67</v>
      </c>
      <c r="D69" s="1">
        <f t="shared" si="1"/>
        <v>68</v>
      </c>
      <c r="E69" s="94">
        <f t="shared" si="1"/>
        <v>28</v>
      </c>
      <c r="F69" s="94">
        <f t="shared" si="1"/>
        <v>23</v>
      </c>
      <c r="G69" s="94">
        <f t="shared" si="1"/>
        <v>0.4</v>
      </c>
    </row>
    <row r="70" spans="1:7" ht="12.75" hidden="1">
      <c r="A70" s="1">
        <f t="shared" si="1"/>
        <v>0</v>
      </c>
      <c r="B70" s="1">
        <f t="shared" si="1"/>
        <v>0</v>
      </c>
      <c r="C70" s="1">
        <f t="shared" si="1"/>
        <v>0</v>
      </c>
      <c r="D70" s="1">
        <f t="shared" si="1"/>
        <v>0</v>
      </c>
      <c r="E70" s="94">
        <f t="shared" si="1"/>
        <v>0</v>
      </c>
      <c r="F70" s="94">
        <f t="shared" si="1"/>
        <v>0</v>
      </c>
      <c r="G70" s="94">
        <f t="shared" si="1"/>
        <v>0</v>
      </c>
    </row>
    <row r="71" spans="1:7" ht="12.75" hidden="1">
      <c r="A71" s="1">
        <f t="shared" si="1"/>
        <v>0</v>
      </c>
      <c r="B71" s="1">
        <f t="shared" si="1"/>
        <v>0</v>
      </c>
      <c r="C71" s="1">
        <f t="shared" si="1"/>
        <v>0</v>
      </c>
      <c r="D71" s="1">
        <f t="shared" si="1"/>
        <v>0</v>
      </c>
      <c r="E71" s="94">
        <f t="shared" si="1"/>
        <v>0</v>
      </c>
      <c r="F71" s="94">
        <f t="shared" si="1"/>
        <v>0</v>
      </c>
      <c r="G71" s="94">
        <f t="shared" si="1"/>
        <v>0</v>
      </c>
    </row>
    <row r="72" spans="1:7" ht="12.75" hidden="1">
      <c r="A72" s="1">
        <f t="shared" si="1"/>
        <v>0</v>
      </c>
      <c r="B72" s="1">
        <f t="shared" si="1"/>
        <v>0</v>
      </c>
      <c r="C72" s="1">
        <f t="shared" si="1"/>
        <v>0</v>
      </c>
      <c r="D72" s="1">
        <f t="shared" si="1"/>
        <v>0</v>
      </c>
      <c r="E72" s="94">
        <f t="shared" si="1"/>
        <v>0</v>
      </c>
      <c r="F72" s="94">
        <f t="shared" si="1"/>
        <v>0</v>
      </c>
      <c r="G72" s="94">
        <f t="shared" si="1"/>
        <v>0</v>
      </c>
    </row>
    <row r="73" spans="1:7" ht="12.75" hidden="1">
      <c r="A73" s="1">
        <f aca="true" t="shared" si="2" ref="A73:G79">A23</f>
        <v>0</v>
      </c>
      <c r="B73" s="1">
        <f t="shared" si="2"/>
        <v>0</v>
      </c>
      <c r="C73" s="1">
        <f t="shared" si="2"/>
        <v>0</v>
      </c>
      <c r="D73" s="1">
        <f t="shared" si="2"/>
        <v>0</v>
      </c>
      <c r="E73" s="94">
        <f t="shared" si="2"/>
        <v>0</v>
      </c>
      <c r="F73" s="94">
        <f t="shared" si="2"/>
        <v>0</v>
      </c>
      <c r="G73" s="94">
        <f t="shared" si="2"/>
        <v>0</v>
      </c>
    </row>
    <row r="74" spans="1:7" ht="12.75" hidden="1">
      <c r="A74" s="1">
        <f t="shared" si="2"/>
        <v>0</v>
      </c>
      <c r="B74" s="1">
        <f t="shared" si="2"/>
        <v>0</v>
      </c>
      <c r="C74" s="1">
        <f t="shared" si="2"/>
        <v>0</v>
      </c>
      <c r="D74" s="1">
        <f t="shared" si="2"/>
        <v>0</v>
      </c>
      <c r="E74" s="94">
        <f t="shared" si="2"/>
        <v>0</v>
      </c>
      <c r="F74" s="94">
        <f t="shared" si="2"/>
        <v>0</v>
      </c>
      <c r="G74" s="94">
        <f t="shared" si="2"/>
        <v>0</v>
      </c>
    </row>
    <row r="75" spans="1:7" ht="12.75" hidden="1">
      <c r="A75" s="1">
        <f t="shared" si="2"/>
        <v>0</v>
      </c>
      <c r="B75" s="1">
        <f t="shared" si="2"/>
        <v>0</v>
      </c>
      <c r="C75" s="1">
        <f t="shared" si="2"/>
        <v>0</v>
      </c>
      <c r="D75" s="1">
        <f t="shared" si="2"/>
        <v>0</v>
      </c>
      <c r="E75" s="94">
        <f t="shared" si="2"/>
        <v>0</v>
      </c>
      <c r="F75" s="94">
        <f t="shared" si="2"/>
        <v>0</v>
      </c>
      <c r="G75" s="94">
        <f t="shared" si="2"/>
        <v>0</v>
      </c>
    </row>
    <row r="76" spans="1:7" ht="12.75" hidden="1">
      <c r="A76" s="1">
        <f t="shared" si="2"/>
        <v>0</v>
      </c>
      <c r="B76" s="1">
        <f t="shared" si="2"/>
        <v>0</v>
      </c>
      <c r="C76" s="1">
        <f t="shared" si="2"/>
        <v>0</v>
      </c>
      <c r="D76" s="1">
        <f t="shared" si="2"/>
        <v>0</v>
      </c>
      <c r="E76" s="94">
        <f t="shared" si="2"/>
        <v>0</v>
      </c>
      <c r="F76" s="94">
        <f t="shared" si="2"/>
        <v>0</v>
      </c>
      <c r="G76" s="94">
        <f t="shared" si="2"/>
        <v>0</v>
      </c>
    </row>
    <row r="77" spans="1:7" ht="12.75" hidden="1">
      <c r="A77" s="1">
        <f t="shared" si="2"/>
        <v>0</v>
      </c>
      <c r="B77" s="1">
        <f t="shared" si="2"/>
        <v>0</v>
      </c>
      <c r="C77" s="1">
        <f t="shared" si="2"/>
        <v>0</v>
      </c>
      <c r="D77" s="1">
        <f t="shared" si="2"/>
        <v>0</v>
      </c>
      <c r="E77" s="94">
        <f t="shared" si="2"/>
        <v>0</v>
      </c>
      <c r="F77" s="94">
        <f t="shared" si="2"/>
        <v>0</v>
      </c>
      <c r="G77" s="94">
        <f t="shared" si="2"/>
        <v>0</v>
      </c>
    </row>
    <row r="78" spans="1:7" ht="12.75" hidden="1">
      <c r="A78" s="1">
        <f t="shared" si="2"/>
        <v>0</v>
      </c>
      <c r="B78" s="1">
        <f t="shared" si="2"/>
        <v>0</v>
      </c>
      <c r="C78" s="1">
        <f t="shared" si="2"/>
        <v>0</v>
      </c>
      <c r="D78" s="1">
        <f t="shared" si="2"/>
        <v>0</v>
      </c>
      <c r="E78" s="94">
        <f t="shared" si="2"/>
        <v>0</v>
      </c>
      <c r="F78" s="94">
        <f t="shared" si="2"/>
        <v>0</v>
      </c>
      <c r="G78" s="94">
        <f t="shared" si="2"/>
        <v>0</v>
      </c>
    </row>
    <row r="79" spans="1:7" ht="12.75" hidden="1">
      <c r="A79" s="1">
        <f t="shared" si="2"/>
        <v>0</v>
      </c>
      <c r="B79" s="1">
        <f t="shared" si="2"/>
        <v>0</v>
      </c>
      <c r="C79" s="1">
        <f t="shared" si="2"/>
        <v>0</v>
      </c>
      <c r="D79" s="1">
        <f t="shared" si="2"/>
        <v>0</v>
      </c>
      <c r="E79" s="94">
        <f t="shared" si="2"/>
        <v>0</v>
      </c>
      <c r="F79" s="94">
        <f t="shared" si="2"/>
        <v>0</v>
      </c>
      <c r="G79" s="94">
        <f t="shared" si="2"/>
        <v>0</v>
      </c>
    </row>
    <row r="80" spans="1:7" ht="12.75" hidden="1">
      <c r="A80" s="115" t="s">
        <v>120</v>
      </c>
      <c r="B80" s="113">
        <v>0</v>
      </c>
      <c r="C80" s="113">
        <v>0</v>
      </c>
      <c r="D80" s="113">
        <v>0</v>
      </c>
      <c r="E80" s="116">
        <v>0</v>
      </c>
      <c r="F80" s="116">
        <v>0</v>
      </c>
      <c r="G80" s="116">
        <v>0</v>
      </c>
    </row>
    <row r="81" spans="1:7" ht="12.75" hidden="1">
      <c r="A81" s="1" t="str">
        <f aca="true" t="shared" si="3" ref="A81:G90">A31</f>
        <v>----- frei -----</v>
      </c>
      <c r="B81" s="1">
        <f t="shared" si="3"/>
        <v>0</v>
      </c>
      <c r="C81" s="1">
        <f t="shared" si="3"/>
        <v>0</v>
      </c>
      <c r="D81" s="1">
        <f t="shared" si="3"/>
        <v>0</v>
      </c>
      <c r="E81" s="94">
        <f t="shared" si="3"/>
        <v>0</v>
      </c>
      <c r="F81" s="94">
        <f t="shared" si="3"/>
        <v>0</v>
      </c>
      <c r="G81" s="94">
        <f t="shared" si="3"/>
        <v>0</v>
      </c>
    </row>
    <row r="82" spans="1:7" ht="12.75" hidden="1">
      <c r="A82" s="1" t="str">
        <f t="shared" si="3"/>
        <v>----- frei -----</v>
      </c>
      <c r="B82" s="1">
        <f t="shared" si="3"/>
        <v>0</v>
      </c>
      <c r="C82" s="1">
        <f t="shared" si="3"/>
        <v>0</v>
      </c>
      <c r="D82" s="1">
        <f t="shared" si="3"/>
        <v>0</v>
      </c>
      <c r="E82" s="94">
        <f t="shared" si="3"/>
        <v>0</v>
      </c>
      <c r="F82" s="94">
        <f t="shared" si="3"/>
        <v>0</v>
      </c>
      <c r="G82" s="94">
        <f t="shared" si="3"/>
        <v>0</v>
      </c>
    </row>
    <row r="83" spans="1:7" ht="12.75" hidden="1">
      <c r="A83" s="1" t="str">
        <f t="shared" si="3"/>
        <v>----- frei -----</v>
      </c>
      <c r="B83" s="1">
        <f t="shared" si="3"/>
        <v>0</v>
      </c>
      <c r="C83" s="1">
        <f t="shared" si="3"/>
        <v>0</v>
      </c>
      <c r="D83" s="1">
        <f t="shared" si="3"/>
        <v>0</v>
      </c>
      <c r="E83" s="94">
        <f t="shared" si="3"/>
        <v>0</v>
      </c>
      <c r="F83" s="94">
        <f t="shared" si="3"/>
        <v>0</v>
      </c>
      <c r="G83" s="94">
        <f t="shared" si="3"/>
        <v>0</v>
      </c>
    </row>
    <row r="84" spans="1:7" ht="12.75" hidden="1">
      <c r="A84" s="1" t="str">
        <f t="shared" si="3"/>
        <v>----- frei -----</v>
      </c>
      <c r="B84" s="1">
        <f t="shared" si="3"/>
        <v>0</v>
      </c>
      <c r="C84" s="1">
        <f t="shared" si="3"/>
        <v>0</v>
      </c>
      <c r="D84" s="1">
        <f t="shared" si="3"/>
        <v>0</v>
      </c>
      <c r="E84" s="94">
        <f t="shared" si="3"/>
        <v>0</v>
      </c>
      <c r="F84" s="94">
        <f t="shared" si="3"/>
        <v>0</v>
      </c>
      <c r="G84" s="94">
        <f t="shared" si="3"/>
        <v>0</v>
      </c>
    </row>
    <row r="85" spans="1:7" ht="12.75" hidden="1">
      <c r="A85" s="1" t="str">
        <f t="shared" si="3"/>
        <v>----- frei -----</v>
      </c>
      <c r="B85" s="1">
        <f t="shared" si="3"/>
        <v>0</v>
      </c>
      <c r="C85" s="1">
        <f t="shared" si="3"/>
        <v>0</v>
      </c>
      <c r="D85" s="1">
        <f t="shared" si="3"/>
        <v>0</v>
      </c>
      <c r="E85" s="94">
        <f t="shared" si="3"/>
        <v>0</v>
      </c>
      <c r="F85" s="94">
        <f t="shared" si="3"/>
        <v>0</v>
      </c>
      <c r="G85" s="94">
        <f t="shared" si="3"/>
        <v>0</v>
      </c>
    </row>
    <row r="86" spans="1:7" ht="12.75" hidden="1">
      <c r="A86" s="1" t="str">
        <f t="shared" si="3"/>
        <v>----- frei -----</v>
      </c>
      <c r="B86" s="1">
        <f t="shared" si="3"/>
        <v>0</v>
      </c>
      <c r="C86" s="1">
        <f t="shared" si="3"/>
        <v>0</v>
      </c>
      <c r="D86" s="1">
        <f t="shared" si="3"/>
        <v>0</v>
      </c>
      <c r="E86" s="94">
        <f t="shared" si="3"/>
        <v>0</v>
      </c>
      <c r="F86" s="94">
        <f t="shared" si="3"/>
        <v>0</v>
      </c>
      <c r="G86" s="94">
        <f t="shared" si="3"/>
        <v>0</v>
      </c>
    </row>
    <row r="87" spans="1:7" ht="12.75" hidden="1">
      <c r="A87" s="1" t="str">
        <f t="shared" si="3"/>
        <v>----- frei -----</v>
      </c>
      <c r="B87" s="1">
        <f t="shared" si="3"/>
        <v>0</v>
      </c>
      <c r="C87" s="1">
        <f t="shared" si="3"/>
        <v>0</v>
      </c>
      <c r="D87" s="1">
        <f t="shared" si="3"/>
        <v>0</v>
      </c>
      <c r="E87" s="94">
        <f t="shared" si="3"/>
        <v>0</v>
      </c>
      <c r="F87" s="94">
        <f t="shared" si="3"/>
        <v>0</v>
      </c>
      <c r="G87" s="94">
        <f t="shared" si="3"/>
        <v>0</v>
      </c>
    </row>
    <row r="88" spans="1:7" ht="12.75" hidden="1">
      <c r="A88" s="1" t="str">
        <f t="shared" si="3"/>
        <v>----- frei -----</v>
      </c>
      <c r="B88" s="1">
        <f t="shared" si="3"/>
        <v>0</v>
      </c>
      <c r="C88" s="1">
        <f t="shared" si="3"/>
        <v>0</v>
      </c>
      <c r="D88" s="1">
        <f t="shared" si="3"/>
        <v>0</v>
      </c>
      <c r="E88" s="94">
        <f t="shared" si="3"/>
        <v>0</v>
      </c>
      <c r="F88" s="94">
        <f t="shared" si="3"/>
        <v>0</v>
      </c>
      <c r="G88" s="94">
        <f t="shared" si="3"/>
        <v>0</v>
      </c>
    </row>
    <row r="89" spans="1:7" ht="12.75" hidden="1">
      <c r="A89" s="1" t="str">
        <f t="shared" si="3"/>
        <v>----- frei -----</v>
      </c>
      <c r="B89" s="1">
        <f t="shared" si="3"/>
        <v>0</v>
      </c>
      <c r="C89" s="1">
        <f t="shared" si="3"/>
        <v>0</v>
      </c>
      <c r="D89" s="1">
        <f t="shared" si="3"/>
        <v>0</v>
      </c>
      <c r="E89" s="94">
        <f t="shared" si="3"/>
        <v>0</v>
      </c>
      <c r="F89" s="94">
        <f t="shared" si="3"/>
        <v>0</v>
      </c>
      <c r="G89" s="94">
        <f t="shared" si="3"/>
        <v>0</v>
      </c>
    </row>
    <row r="90" spans="1:7" ht="12.75" hidden="1">
      <c r="A90" s="1" t="str">
        <f t="shared" si="3"/>
        <v>----- frei -----</v>
      </c>
      <c r="B90" s="1">
        <f t="shared" si="3"/>
        <v>0</v>
      </c>
      <c r="C90" s="1">
        <f t="shared" si="3"/>
        <v>0</v>
      </c>
      <c r="D90" s="1">
        <f t="shared" si="3"/>
        <v>0</v>
      </c>
      <c r="E90" s="94">
        <f t="shared" si="3"/>
        <v>0</v>
      </c>
      <c r="F90" s="94">
        <f t="shared" si="3"/>
        <v>0</v>
      </c>
      <c r="G90" s="94">
        <f t="shared" si="3"/>
        <v>0</v>
      </c>
    </row>
    <row r="91" spans="1:7" ht="12.75" hidden="1">
      <c r="A91" s="1" t="str">
        <f aca="true" t="shared" si="4" ref="A91:G97">A41</f>
        <v>----- frei -----</v>
      </c>
      <c r="B91" s="1">
        <f t="shared" si="4"/>
        <v>0</v>
      </c>
      <c r="C91" s="1">
        <f t="shared" si="4"/>
        <v>0</v>
      </c>
      <c r="D91" s="1">
        <f t="shared" si="4"/>
        <v>0</v>
      </c>
      <c r="E91" s="94">
        <f t="shared" si="4"/>
        <v>0</v>
      </c>
      <c r="F91" s="94">
        <f t="shared" si="4"/>
        <v>0</v>
      </c>
      <c r="G91" s="94">
        <f t="shared" si="4"/>
        <v>0</v>
      </c>
    </row>
    <row r="92" spans="1:7" ht="12.75" hidden="1">
      <c r="A92" s="1" t="str">
        <f t="shared" si="4"/>
        <v>----- frei -----</v>
      </c>
      <c r="B92" s="1">
        <f t="shared" si="4"/>
        <v>0</v>
      </c>
      <c r="C92" s="1">
        <f t="shared" si="4"/>
        <v>0</v>
      </c>
      <c r="D92" s="1">
        <f t="shared" si="4"/>
        <v>0</v>
      </c>
      <c r="E92" s="94">
        <f t="shared" si="4"/>
        <v>0</v>
      </c>
      <c r="F92" s="94">
        <f t="shared" si="4"/>
        <v>0</v>
      </c>
      <c r="G92" s="94">
        <f t="shared" si="4"/>
        <v>0</v>
      </c>
    </row>
    <row r="93" spans="1:7" ht="12.75" hidden="1">
      <c r="A93" s="1" t="str">
        <f t="shared" si="4"/>
        <v>----- frei -----</v>
      </c>
      <c r="B93" s="1">
        <f t="shared" si="4"/>
        <v>0</v>
      </c>
      <c r="C93" s="1">
        <f t="shared" si="4"/>
        <v>0</v>
      </c>
      <c r="D93" s="1">
        <f t="shared" si="4"/>
        <v>0</v>
      </c>
      <c r="E93" s="94">
        <f t="shared" si="4"/>
        <v>0</v>
      </c>
      <c r="F93" s="94">
        <f t="shared" si="4"/>
        <v>0</v>
      </c>
      <c r="G93" s="94">
        <f t="shared" si="4"/>
        <v>0</v>
      </c>
    </row>
    <row r="94" spans="1:7" ht="12.75" hidden="1">
      <c r="A94" s="1" t="str">
        <f t="shared" si="4"/>
        <v>----- frei -----</v>
      </c>
      <c r="B94" s="1">
        <f t="shared" si="4"/>
        <v>0</v>
      </c>
      <c r="C94" s="1">
        <f t="shared" si="4"/>
        <v>0</v>
      </c>
      <c r="D94" s="1">
        <f t="shared" si="4"/>
        <v>0</v>
      </c>
      <c r="E94" s="94">
        <f t="shared" si="4"/>
        <v>0</v>
      </c>
      <c r="F94" s="94">
        <f t="shared" si="4"/>
        <v>0</v>
      </c>
      <c r="G94" s="94">
        <f t="shared" si="4"/>
        <v>0</v>
      </c>
    </row>
    <row r="95" spans="1:7" ht="12.75" hidden="1">
      <c r="A95" s="1" t="str">
        <f t="shared" si="4"/>
        <v>----- frei -----</v>
      </c>
      <c r="B95" s="1">
        <f t="shared" si="4"/>
        <v>0</v>
      </c>
      <c r="C95" s="1">
        <f t="shared" si="4"/>
        <v>0</v>
      </c>
      <c r="D95" s="1">
        <f t="shared" si="4"/>
        <v>0</v>
      </c>
      <c r="E95" s="94">
        <f t="shared" si="4"/>
        <v>0</v>
      </c>
      <c r="F95" s="94">
        <f t="shared" si="4"/>
        <v>0</v>
      </c>
      <c r="G95" s="94">
        <f t="shared" si="4"/>
        <v>0</v>
      </c>
    </row>
    <row r="96" spans="1:7" ht="12.75" hidden="1">
      <c r="A96" s="1" t="str">
        <f t="shared" si="4"/>
        <v>----- frei -----</v>
      </c>
      <c r="B96" s="1">
        <f t="shared" si="4"/>
        <v>0</v>
      </c>
      <c r="C96" s="1">
        <f t="shared" si="4"/>
        <v>0</v>
      </c>
      <c r="D96" s="1">
        <f t="shared" si="4"/>
        <v>0</v>
      </c>
      <c r="E96" s="94">
        <f t="shared" si="4"/>
        <v>0</v>
      </c>
      <c r="F96" s="94">
        <f t="shared" si="4"/>
        <v>0</v>
      </c>
      <c r="G96" s="94">
        <f t="shared" si="4"/>
        <v>0</v>
      </c>
    </row>
    <row r="97" spans="1:7" ht="12.75" hidden="1">
      <c r="A97" s="1" t="str">
        <f t="shared" si="4"/>
        <v>----- frei -----</v>
      </c>
      <c r="B97" s="1">
        <f t="shared" si="4"/>
        <v>0</v>
      </c>
      <c r="C97" s="1">
        <f t="shared" si="4"/>
        <v>0</v>
      </c>
      <c r="D97" s="1">
        <f t="shared" si="4"/>
        <v>0</v>
      </c>
      <c r="E97" s="94">
        <f t="shared" si="4"/>
        <v>0</v>
      </c>
      <c r="F97" s="94">
        <f t="shared" si="4"/>
        <v>0</v>
      </c>
      <c r="G97" s="94">
        <f t="shared" si="4"/>
        <v>0</v>
      </c>
    </row>
    <row r="98" spans="5:7" ht="12.75">
      <c r="E98" s="1"/>
      <c r="F98" s="1"/>
      <c r="G98" s="1"/>
    </row>
    <row r="99" spans="5:7" ht="12.75">
      <c r="E99" s="1"/>
      <c r="F99" s="1"/>
      <c r="G99" s="1"/>
    </row>
    <row r="100" spans="5:7" ht="12.75">
      <c r="E100" s="1"/>
      <c r="F100" s="1"/>
      <c r="G100" s="1"/>
    </row>
    <row r="101" spans="5:7" ht="12.75">
      <c r="E101" s="1"/>
      <c r="F101" s="1"/>
      <c r="G101" s="1"/>
    </row>
    <row r="102" spans="5:7" ht="12.75">
      <c r="E102" s="1"/>
      <c r="F102" s="1"/>
      <c r="G102" s="1"/>
    </row>
    <row r="103" spans="5:7" ht="12.75">
      <c r="E103" s="1"/>
      <c r="F103" s="1"/>
      <c r="G103" s="1"/>
    </row>
    <row r="104" spans="5:7" ht="12.75">
      <c r="E104" s="1"/>
      <c r="F104" s="1"/>
      <c r="G104" s="1"/>
    </row>
  </sheetData>
  <sheetProtection password="CC56" sheet="1" objects="1" scenarios="1"/>
  <protectedRanges>
    <protectedRange sqref="A31:G47" name="Bereich1"/>
  </protectedRanges>
  <mergeCells count="2">
    <mergeCell ref="A2:G2"/>
    <mergeCell ref="A30:G30"/>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3"/>
  <dimension ref="A1:EA58"/>
  <sheetViews>
    <sheetView workbookViewId="0" topLeftCell="A1">
      <selection activeCell="A10" sqref="A10"/>
    </sheetView>
  </sheetViews>
  <sheetFormatPr defaultColWidth="11.421875" defaultRowHeight="12.75"/>
  <cols>
    <col min="1" max="1" width="39.7109375" style="1" customWidth="1"/>
    <col min="2" max="3" width="6.00390625" style="1" customWidth="1"/>
    <col min="4" max="4" width="9.421875" style="1" customWidth="1"/>
    <col min="5" max="5" width="7.28125" style="94" customWidth="1"/>
    <col min="6" max="6" width="7.00390625" style="94" customWidth="1"/>
    <col min="7" max="7" width="12.421875" style="5" customWidth="1"/>
    <col min="8" max="131" width="11.421875" style="5" customWidth="1"/>
    <col min="132" max="16384" width="11.421875" style="1" customWidth="1"/>
  </cols>
  <sheetData>
    <row r="1" spans="1:7" ht="50.25" customHeight="1">
      <c r="A1" s="126" t="s">
        <v>30</v>
      </c>
      <c r="B1" s="127" t="s">
        <v>0</v>
      </c>
      <c r="C1" s="128" t="s">
        <v>114</v>
      </c>
      <c r="D1" s="127" t="s">
        <v>1</v>
      </c>
      <c r="E1" s="129" t="s">
        <v>16</v>
      </c>
      <c r="F1" s="129" t="s">
        <v>17</v>
      </c>
      <c r="G1" s="130" t="s">
        <v>113</v>
      </c>
    </row>
    <row r="2" spans="1:7" ht="12.75">
      <c r="A2" s="438" t="s">
        <v>96</v>
      </c>
      <c r="B2" s="438"/>
      <c r="C2" s="438"/>
      <c r="D2" s="438"/>
      <c r="E2" s="438"/>
      <c r="F2" s="438"/>
      <c r="G2" s="438"/>
    </row>
    <row r="3" spans="1:131" s="3" customFormat="1" ht="12.75">
      <c r="A3" s="3" t="s">
        <v>115</v>
      </c>
      <c r="B3" s="3">
        <v>87</v>
      </c>
      <c r="C3" s="3">
        <v>88</v>
      </c>
      <c r="D3" s="3">
        <v>352</v>
      </c>
      <c r="E3" s="131">
        <v>13.3</v>
      </c>
      <c r="F3" s="131">
        <v>8</v>
      </c>
      <c r="G3" s="13">
        <v>0.3</v>
      </c>
      <c r="H3" s="12"/>
      <c r="I3" s="12"/>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row>
    <row r="4" spans="1:131" s="3" customFormat="1" ht="12.75">
      <c r="A4" s="3" t="s">
        <v>116</v>
      </c>
      <c r="B4" s="13">
        <v>12</v>
      </c>
      <c r="C4" s="13">
        <v>80</v>
      </c>
      <c r="D4" s="3">
        <v>60</v>
      </c>
      <c r="E4" s="112">
        <v>4</v>
      </c>
      <c r="F4" s="112">
        <v>0.8</v>
      </c>
      <c r="G4" s="3">
        <v>0.5</v>
      </c>
      <c r="H4" s="12"/>
      <c r="I4" s="12"/>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row>
    <row r="5" spans="1:131" s="3" customFormat="1" ht="12.75">
      <c r="A5" s="13" t="s">
        <v>13</v>
      </c>
      <c r="B5" s="3">
        <v>17</v>
      </c>
      <c r="C5" s="13">
        <v>80</v>
      </c>
      <c r="D5" s="3">
        <v>70</v>
      </c>
      <c r="E5" s="131">
        <v>2.4</v>
      </c>
      <c r="F5" s="131">
        <v>1.4</v>
      </c>
      <c r="G5" s="3">
        <v>0.33</v>
      </c>
      <c r="H5" s="12"/>
      <c r="I5" s="12"/>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row>
    <row r="6" spans="2:131" s="3" customFormat="1" ht="12.75">
      <c r="B6" s="13"/>
      <c r="C6" s="13"/>
      <c r="E6" s="112"/>
      <c r="F6" s="112"/>
      <c r="H6" s="12"/>
      <c r="I6" s="12"/>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row>
    <row r="7" spans="2:131" s="3" customFormat="1" ht="12.75">
      <c r="B7" s="13"/>
      <c r="C7" s="13"/>
      <c r="E7" s="112"/>
      <c r="F7" s="112"/>
      <c r="H7" s="12"/>
      <c r="I7" s="12"/>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row>
    <row r="8" spans="2:131" s="3" customFormat="1" ht="12.75">
      <c r="B8" s="13"/>
      <c r="C8" s="13"/>
      <c r="E8" s="112"/>
      <c r="F8" s="112"/>
      <c r="H8" s="12"/>
      <c r="I8" s="12"/>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row>
    <row r="9" spans="2:131" s="3" customFormat="1" ht="12.75">
      <c r="B9" s="13"/>
      <c r="C9" s="13"/>
      <c r="E9" s="112"/>
      <c r="F9" s="112"/>
      <c r="H9" s="12"/>
      <c r="I9" s="12"/>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row>
    <row r="10" spans="2:131" s="3" customFormat="1" ht="12.75">
      <c r="B10" s="13"/>
      <c r="C10" s="13"/>
      <c r="E10" s="112"/>
      <c r="F10" s="112"/>
      <c r="H10" s="12"/>
      <c r="I10" s="12"/>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row>
    <row r="11" spans="2:131" s="3" customFormat="1" ht="12.75">
      <c r="B11" s="13"/>
      <c r="C11" s="13"/>
      <c r="E11" s="112"/>
      <c r="F11" s="112"/>
      <c r="H11" s="12"/>
      <c r="I11" s="12"/>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row>
    <row r="12" spans="2:131" s="3" customFormat="1" ht="12.75">
      <c r="B12" s="13"/>
      <c r="C12" s="13"/>
      <c r="E12" s="112"/>
      <c r="F12" s="112"/>
      <c r="H12" s="12"/>
      <c r="I12" s="12"/>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row>
    <row r="13" spans="2:131" s="3" customFormat="1" ht="12.75">
      <c r="B13" s="13"/>
      <c r="C13" s="13"/>
      <c r="E13" s="112"/>
      <c r="F13" s="112"/>
      <c r="H13" s="12"/>
      <c r="I13" s="12"/>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row>
    <row r="14" spans="8:131" s="3" customFormat="1" ht="12.75">
      <c r="H14" s="12"/>
      <c r="I14" s="12"/>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row>
    <row r="15" spans="1:7" ht="12.75">
      <c r="A15" s="438" t="s">
        <v>97</v>
      </c>
      <c r="B15" s="438"/>
      <c r="C15" s="438"/>
      <c r="D15" s="438"/>
      <c r="E15" s="438"/>
      <c r="F15" s="438"/>
      <c r="G15" s="438"/>
    </row>
    <row r="16" spans="1:7" ht="12.75">
      <c r="A16" s="135" t="s">
        <v>122</v>
      </c>
      <c r="B16" s="136">
        <v>0</v>
      </c>
      <c r="C16" s="136">
        <v>0</v>
      </c>
      <c r="D16" s="136">
        <v>0</v>
      </c>
      <c r="E16" s="136">
        <v>0</v>
      </c>
      <c r="F16" s="136">
        <v>0</v>
      </c>
      <c r="G16" s="136">
        <v>0</v>
      </c>
    </row>
    <row r="17" spans="1:7" ht="12.75">
      <c r="A17" s="135" t="s">
        <v>122</v>
      </c>
      <c r="B17" s="136">
        <v>0</v>
      </c>
      <c r="C17" s="136">
        <v>0</v>
      </c>
      <c r="D17" s="136">
        <v>0</v>
      </c>
      <c r="E17" s="136">
        <v>0</v>
      </c>
      <c r="F17" s="136">
        <v>0</v>
      </c>
      <c r="G17" s="136">
        <v>0</v>
      </c>
    </row>
    <row r="18" spans="1:7" ht="12.75">
      <c r="A18" s="135" t="s">
        <v>122</v>
      </c>
      <c r="B18" s="136">
        <v>0</v>
      </c>
      <c r="C18" s="136">
        <v>0</v>
      </c>
      <c r="D18" s="136">
        <v>0</v>
      </c>
      <c r="E18" s="136">
        <v>0</v>
      </c>
      <c r="F18" s="136">
        <v>0</v>
      </c>
      <c r="G18" s="136">
        <v>0</v>
      </c>
    </row>
    <row r="19" spans="1:7" ht="12.75">
      <c r="A19" s="135" t="s">
        <v>122</v>
      </c>
      <c r="B19" s="136">
        <v>0</v>
      </c>
      <c r="C19" s="136">
        <v>0</v>
      </c>
      <c r="D19" s="136">
        <v>0</v>
      </c>
      <c r="E19" s="136">
        <v>0</v>
      </c>
      <c r="F19" s="136">
        <v>0</v>
      </c>
      <c r="G19" s="136">
        <v>0</v>
      </c>
    </row>
    <row r="20" spans="1:7" ht="12.75">
      <c r="A20" s="135" t="s">
        <v>122</v>
      </c>
      <c r="B20" s="136">
        <v>0</v>
      </c>
      <c r="C20" s="136">
        <v>0</v>
      </c>
      <c r="D20" s="136">
        <v>0</v>
      </c>
      <c r="E20" s="136">
        <v>0</v>
      </c>
      <c r="F20" s="136">
        <v>0</v>
      </c>
      <c r="G20" s="136">
        <v>0</v>
      </c>
    </row>
    <row r="21" spans="1:7" ht="12.75">
      <c r="A21" s="135" t="s">
        <v>122</v>
      </c>
      <c r="B21" s="136">
        <v>0</v>
      </c>
      <c r="C21" s="136">
        <v>0</v>
      </c>
      <c r="D21" s="136">
        <v>0</v>
      </c>
      <c r="E21" s="136">
        <v>0</v>
      </c>
      <c r="F21" s="136">
        <v>0</v>
      </c>
      <c r="G21" s="136">
        <v>0</v>
      </c>
    </row>
    <row r="22" spans="1:7" ht="12.75">
      <c r="A22" s="135" t="s">
        <v>122</v>
      </c>
      <c r="B22" s="136">
        <v>0</v>
      </c>
      <c r="C22" s="136">
        <v>0</v>
      </c>
      <c r="D22" s="136">
        <v>0</v>
      </c>
      <c r="E22" s="136">
        <v>0</v>
      </c>
      <c r="F22" s="136">
        <v>0</v>
      </c>
      <c r="G22" s="136">
        <v>0</v>
      </c>
    </row>
    <row r="23" spans="1:7" ht="12.75">
      <c r="A23" s="135" t="s">
        <v>122</v>
      </c>
      <c r="B23" s="136">
        <v>0</v>
      </c>
      <c r="C23" s="136">
        <v>0</v>
      </c>
      <c r="D23" s="136">
        <v>0</v>
      </c>
      <c r="E23" s="136">
        <v>0</v>
      </c>
      <c r="F23" s="136">
        <v>0</v>
      </c>
      <c r="G23" s="136">
        <v>0</v>
      </c>
    </row>
    <row r="24" spans="1:7" ht="12.75">
      <c r="A24" s="135" t="s">
        <v>122</v>
      </c>
      <c r="B24" s="136">
        <v>0</v>
      </c>
      <c r="C24" s="136">
        <v>0</v>
      </c>
      <c r="D24" s="136">
        <v>0</v>
      </c>
      <c r="E24" s="136">
        <v>0</v>
      </c>
      <c r="F24" s="136">
        <v>0</v>
      </c>
      <c r="G24" s="136">
        <v>0</v>
      </c>
    </row>
    <row r="25" spans="1:7" ht="12.75">
      <c r="A25" s="135" t="s">
        <v>122</v>
      </c>
      <c r="B25" s="136">
        <v>0</v>
      </c>
      <c r="C25" s="136">
        <v>0</v>
      </c>
      <c r="D25" s="136">
        <v>0</v>
      </c>
      <c r="E25" s="136">
        <v>0</v>
      </c>
      <c r="F25" s="136">
        <v>0</v>
      </c>
      <c r="G25" s="136">
        <v>0</v>
      </c>
    </row>
    <row r="26" spans="1:7" ht="12.75">
      <c r="A26" s="135" t="s">
        <v>122</v>
      </c>
      <c r="B26" s="136">
        <v>0</v>
      </c>
      <c r="C26" s="136">
        <v>0</v>
      </c>
      <c r="D26" s="136">
        <v>0</v>
      </c>
      <c r="E26" s="136">
        <v>0</v>
      </c>
      <c r="F26" s="136">
        <v>0</v>
      </c>
      <c r="G26" s="136">
        <v>0</v>
      </c>
    </row>
    <row r="27" spans="1:7" ht="12.75">
      <c r="A27" s="135" t="s">
        <v>122</v>
      </c>
      <c r="B27" s="136">
        <v>0</v>
      </c>
      <c r="C27" s="136">
        <v>0</v>
      </c>
      <c r="D27" s="136">
        <v>0</v>
      </c>
      <c r="E27" s="136">
        <v>0</v>
      </c>
      <c r="F27" s="136">
        <v>0</v>
      </c>
      <c r="G27" s="136">
        <v>0</v>
      </c>
    </row>
    <row r="28" spans="1:7" ht="12.75">
      <c r="A28" s="135" t="s">
        <v>122</v>
      </c>
      <c r="B28" s="136">
        <v>0</v>
      </c>
      <c r="C28" s="136">
        <v>0</v>
      </c>
      <c r="D28" s="136">
        <v>0</v>
      </c>
      <c r="E28" s="136">
        <v>0</v>
      </c>
      <c r="F28" s="136">
        <v>0</v>
      </c>
      <c r="G28" s="136">
        <v>0</v>
      </c>
    </row>
    <row r="29" spans="1:7" ht="12.75">
      <c r="A29" s="135" t="s">
        <v>122</v>
      </c>
      <c r="B29" s="136">
        <v>0</v>
      </c>
      <c r="C29" s="136">
        <v>0</v>
      </c>
      <c r="D29" s="136">
        <v>0</v>
      </c>
      <c r="E29" s="136">
        <v>0</v>
      </c>
      <c r="F29" s="136">
        <v>0</v>
      </c>
      <c r="G29" s="136">
        <v>0</v>
      </c>
    </row>
    <row r="33" spans="1:7" ht="12.75" hidden="1">
      <c r="A33" s="5" t="s">
        <v>119</v>
      </c>
      <c r="B33" s="5">
        <v>0</v>
      </c>
      <c r="C33" s="5">
        <v>0</v>
      </c>
      <c r="D33" s="5">
        <v>0</v>
      </c>
      <c r="E33" s="93">
        <v>0</v>
      </c>
      <c r="F33" s="93">
        <v>0</v>
      </c>
      <c r="G33" s="12">
        <v>0</v>
      </c>
    </row>
    <row r="34" spans="1:7" ht="12.75" hidden="1">
      <c r="A34" s="115" t="s">
        <v>121</v>
      </c>
      <c r="B34" s="5">
        <v>0</v>
      </c>
      <c r="C34" s="5">
        <v>0</v>
      </c>
      <c r="D34" s="5">
        <v>0</v>
      </c>
      <c r="E34" s="93">
        <v>0</v>
      </c>
      <c r="F34" s="93">
        <v>0</v>
      </c>
      <c r="G34" s="12">
        <v>0</v>
      </c>
    </row>
    <row r="35" spans="1:7" ht="12.75" hidden="1">
      <c r="A35" s="1" t="str">
        <f aca="true" t="shared" si="0" ref="A35:G37">A3</f>
        <v>Getreideabgang</v>
      </c>
      <c r="B35" s="1">
        <f t="shared" si="0"/>
        <v>87</v>
      </c>
      <c r="C35" s="1">
        <f t="shared" si="0"/>
        <v>88</v>
      </c>
      <c r="D35" s="1">
        <f t="shared" si="0"/>
        <v>352</v>
      </c>
      <c r="E35" s="94">
        <f t="shared" si="0"/>
        <v>13.3</v>
      </c>
      <c r="F35" s="94">
        <f t="shared" si="0"/>
        <v>8</v>
      </c>
      <c r="G35" s="1">
        <f t="shared" si="0"/>
        <v>0.3</v>
      </c>
    </row>
    <row r="36" spans="1:7" ht="12.75" hidden="1">
      <c r="A36" s="1" t="str">
        <f t="shared" si="0"/>
        <v>Gemüseabgang</v>
      </c>
      <c r="B36" s="1">
        <f t="shared" si="0"/>
        <v>12</v>
      </c>
      <c r="C36" s="1">
        <f t="shared" si="0"/>
        <v>80</v>
      </c>
      <c r="D36" s="1">
        <f t="shared" si="0"/>
        <v>60</v>
      </c>
      <c r="E36" s="94">
        <f t="shared" si="0"/>
        <v>4</v>
      </c>
      <c r="F36" s="94">
        <f t="shared" si="0"/>
        <v>0.8</v>
      </c>
      <c r="G36" s="1">
        <f t="shared" si="0"/>
        <v>0.5</v>
      </c>
    </row>
    <row r="37" spans="1:7" ht="12.75" hidden="1">
      <c r="A37" s="1" t="str">
        <f t="shared" si="0"/>
        <v>Grüngut</v>
      </c>
      <c r="B37" s="1">
        <f t="shared" si="0"/>
        <v>17</v>
      </c>
      <c r="C37" s="1">
        <f t="shared" si="0"/>
        <v>80</v>
      </c>
      <c r="D37" s="1">
        <f t="shared" si="0"/>
        <v>70</v>
      </c>
      <c r="E37" s="94">
        <f t="shared" si="0"/>
        <v>2.4</v>
      </c>
      <c r="F37" s="94">
        <f t="shared" si="0"/>
        <v>1.4</v>
      </c>
      <c r="G37" s="1">
        <f t="shared" si="0"/>
        <v>0.33</v>
      </c>
    </row>
    <row r="38" spans="1:7" ht="12.75" hidden="1">
      <c r="A38" s="115" t="s">
        <v>120</v>
      </c>
      <c r="B38" s="113">
        <v>0</v>
      </c>
      <c r="C38" s="113">
        <v>0</v>
      </c>
      <c r="D38" s="113">
        <v>0</v>
      </c>
      <c r="E38" s="116">
        <v>0</v>
      </c>
      <c r="F38" s="116">
        <v>0</v>
      </c>
      <c r="G38" s="113">
        <v>0</v>
      </c>
    </row>
    <row r="39" spans="1:7" ht="12.75" hidden="1">
      <c r="A39" s="1" t="str">
        <f aca="true" t="shared" si="1" ref="A39:G52">A16</f>
        <v>----- frei -----</v>
      </c>
      <c r="B39" s="1">
        <f t="shared" si="1"/>
        <v>0</v>
      </c>
      <c r="C39" s="1">
        <f t="shared" si="1"/>
        <v>0</v>
      </c>
      <c r="D39" s="1">
        <f t="shared" si="1"/>
        <v>0</v>
      </c>
      <c r="E39" s="94">
        <f t="shared" si="1"/>
        <v>0</v>
      </c>
      <c r="F39" s="94">
        <f t="shared" si="1"/>
        <v>0</v>
      </c>
      <c r="G39" s="1">
        <f t="shared" si="1"/>
        <v>0</v>
      </c>
    </row>
    <row r="40" spans="1:7" ht="12.75" hidden="1">
      <c r="A40" s="1" t="str">
        <f t="shared" si="1"/>
        <v>----- frei -----</v>
      </c>
      <c r="B40" s="1">
        <f t="shared" si="1"/>
        <v>0</v>
      </c>
      <c r="C40" s="1">
        <f t="shared" si="1"/>
        <v>0</v>
      </c>
      <c r="D40" s="1">
        <f t="shared" si="1"/>
        <v>0</v>
      </c>
      <c r="E40" s="94">
        <f t="shared" si="1"/>
        <v>0</v>
      </c>
      <c r="F40" s="94">
        <f t="shared" si="1"/>
        <v>0</v>
      </c>
      <c r="G40" s="1">
        <f t="shared" si="1"/>
        <v>0</v>
      </c>
    </row>
    <row r="41" spans="1:7" ht="12.75" hidden="1">
      <c r="A41" s="1" t="str">
        <f t="shared" si="1"/>
        <v>----- frei -----</v>
      </c>
      <c r="B41" s="1">
        <f t="shared" si="1"/>
        <v>0</v>
      </c>
      <c r="C41" s="1">
        <f t="shared" si="1"/>
        <v>0</v>
      </c>
      <c r="D41" s="1">
        <f t="shared" si="1"/>
        <v>0</v>
      </c>
      <c r="E41" s="94">
        <f t="shared" si="1"/>
        <v>0</v>
      </c>
      <c r="F41" s="94">
        <f t="shared" si="1"/>
        <v>0</v>
      </c>
      <c r="G41" s="1">
        <f t="shared" si="1"/>
        <v>0</v>
      </c>
    </row>
    <row r="42" spans="1:7" ht="12.75" hidden="1">
      <c r="A42" s="1" t="str">
        <f t="shared" si="1"/>
        <v>----- frei -----</v>
      </c>
      <c r="B42" s="1">
        <f t="shared" si="1"/>
        <v>0</v>
      </c>
      <c r="C42" s="1">
        <f t="shared" si="1"/>
        <v>0</v>
      </c>
      <c r="D42" s="1">
        <f t="shared" si="1"/>
        <v>0</v>
      </c>
      <c r="E42" s="94">
        <f t="shared" si="1"/>
        <v>0</v>
      </c>
      <c r="F42" s="94">
        <f t="shared" si="1"/>
        <v>0</v>
      </c>
      <c r="G42" s="1">
        <f t="shared" si="1"/>
        <v>0</v>
      </c>
    </row>
    <row r="43" spans="1:7" ht="12.75" hidden="1">
      <c r="A43" s="1" t="str">
        <f t="shared" si="1"/>
        <v>----- frei -----</v>
      </c>
      <c r="B43" s="1">
        <f t="shared" si="1"/>
        <v>0</v>
      </c>
      <c r="C43" s="1">
        <f t="shared" si="1"/>
        <v>0</v>
      </c>
      <c r="D43" s="1">
        <f t="shared" si="1"/>
        <v>0</v>
      </c>
      <c r="E43" s="94">
        <f t="shared" si="1"/>
        <v>0</v>
      </c>
      <c r="F43" s="94">
        <f t="shared" si="1"/>
        <v>0</v>
      </c>
      <c r="G43" s="1">
        <f t="shared" si="1"/>
        <v>0</v>
      </c>
    </row>
    <row r="44" spans="1:7" ht="12.75" hidden="1">
      <c r="A44" s="1" t="str">
        <f t="shared" si="1"/>
        <v>----- frei -----</v>
      </c>
      <c r="B44" s="1">
        <f t="shared" si="1"/>
        <v>0</v>
      </c>
      <c r="C44" s="1">
        <f t="shared" si="1"/>
        <v>0</v>
      </c>
      <c r="D44" s="1">
        <f t="shared" si="1"/>
        <v>0</v>
      </c>
      <c r="E44" s="94">
        <f t="shared" si="1"/>
        <v>0</v>
      </c>
      <c r="F44" s="94">
        <f t="shared" si="1"/>
        <v>0</v>
      </c>
      <c r="G44" s="1">
        <f t="shared" si="1"/>
        <v>0</v>
      </c>
    </row>
    <row r="45" spans="1:14" ht="12.75" hidden="1">
      <c r="A45" s="1" t="str">
        <f t="shared" si="1"/>
        <v>----- frei -----</v>
      </c>
      <c r="B45" s="1">
        <f t="shared" si="1"/>
        <v>0</v>
      </c>
      <c r="C45" s="1">
        <f t="shared" si="1"/>
        <v>0</v>
      </c>
      <c r="D45" s="1">
        <f t="shared" si="1"/>
        <v>0</v>
      </c>
      <c r="E45" s="94">
        <f t="shared" si="1"/>
        <v>0</v>
      </c>
      <c r="F45" s="94">
        <f t="shared" si="1"/>
        <v>0</v>
      </c>
      <c r="G45" s="1">
        <f t="shared" si="1"/>
        <v>0</v>
      </c>
      <c r="N45" s="14"/>
    </row>
    <row r="46" spans="1:14" ht="12.75" hidden="1">
      <c r="A46" s="1" t="str">
        <f t="shared" si="1"/>
        <v>----- frei -----</v>
      </c>
      <c r="B46" s="1">
        <f t="shared" si="1"/>
        <v>0</v>
      </c>
      <c r="C46" s="1">
        <f t="shared" si="1"/>
        <v>0</v>
      </c>
      <c r="D46" s="1">
        <f t="shared" si="1"/>
        <v>0</v>
      </c>
      <c r="E46" s="94">
        <f t="shared" si="1"/>
        <v>0</v>
      </c>
      <c r="F46" s="94">
        <f t="shared" si="1"/>
        <v>0</v>
      </c>
      <c r="G46" s="1">
        <f t="shared" si="1"/>
        <v>0</v>
      </c>
      <c r="N46" s="14"/>
    </row>
    <row r="47" spans="1:7" ht="12.75" hidden="1">
      <c r="A47" s="1" t="str">
        <f t="shared" si="1"/>
        <v>----- frei -----</v>
      </c>
      <c r="B47" s="1">
        <f t="shared" si="1"/>
        <v>0</v>
      </c>
      <c r="C47" s="1">
        <f t="shared" si="1"/>
        <v>0</v>
      </c>
      <c r="D47" s="1">
        <f t="shared" si="1"/>
        <v>0</v>
      </c>
      <c r="E47" s="94">
        <f t="shared" si="1"/>
        <v>0</v>
      </c>
      <c r="F47" s="94">
        <f t="shared" si="1"/>
        <v>0</v>
      </c>
      <c r="G47" s="1">
        <f t="shared" si="1"/>
        <v>0</v>
      </c>
    </row>
    <row r="48" spans="1:14" ht="12.75" hidden="1">
      <c r="A48" s="1" t="str">
        <f t="shared" si="1"/>
        <v>----- frei -----</v>
      </c>
      <c r="B48" s="1">
        <f t="shared" si="1"/>
        <v>0</v>
      </c>
      <c r="C48" s="1">
        <f t="shared" si="1"/>
        <v>0</v>
      </c>
      <c r="D48" s="1">
        <f t="shared" si="1"/>
        <v>0</v>
      </c>
      <c r="E48" s="94">
        <f t="shared" si="1"/>
        <v>0</v>
      </c>
      <c r="F48" s="94">
        <f t="shared" si="1"/>
        <v>0</v>
      </c>
      <c r="G48" s="1">
        <f t="shared" si="1"/>
        <v>0</v>
      </c>
      <c r="N48" s="14"/>
    </row>
    <row r="49" spans="1:14" ht="12.75" hidden="1">
      <c r="A49" s="1" t="str">
        <f t="shared" si="1"/>
        <v>----- frei -----</v>
      </c>
      <c r="B49" s="1">
        <f t="shared" si="1"/>
        <v>0</v>
      </c>
      <c r="C49" s="1">
        <f t="shared" si="1"/>
        <v>0</v>
      </c>
      <c r="D49" s="1">
        <f t="shared" si="1"/>
        <v>0</v>
      </c>
      <c r="E49" s="94">
        <f t="shared" si="1"/>
        <v>0</v>
      </c>
      <c r="F49" s="94">
        <f t="shared" si="1"/>
        <v>0</v>
      </c>
      <c r="G49" s="1">
        <f t="shared" si="1"/>
        <v>0</v>
      </c>
      <c r="N49" s="14"/>
    </row>
    <row r="50" spans="1:14" ht="12.75" hidden="1">
      <c r="A50" s="1" t="str">
        <f t="shared" si="1"/>
        <v>----- frei -----</v>
      </c>
      <c r="B50" s="1">
        <f t="shared" si="1"/>
        <v>0</v>
      </c>
      <c r="C50" s="1">
        <f t="shared" si="1"/>
        <v>0</v>
      </c>
      <c r="D50" s="1">
        <f t="shared" si="1"/>
        <v>0</v>
      </c>
      <c r="E50" s="94">
        <f t="shared" si="1"/>
        <v>0</v>
      </c>
      <c r="F50" s="94">
        <f t="shared" si="1"/>
        <v>0</v>
      </c>
      <c r="G50" s="1">
        <f t="shared" si="1"/>
        <v>0</v>
      </c>
      <c r="N50" s="14"/>
    </row>
    <row r="51" spans="1:14" ht="12.75" hidden="1">
      <c r="A51" s="1" t="str">
        <f t="shared" si="1"/>
        <v>----- frei -----</v>
      </c>
      <c r="B51" s="1">
        <f t="shared" si="1"/>
        <v>0</v>
      </c>
      <c r="C51" s="1">
        <f t="shared" si="1"/>
        <v>0</v>
      </c>
      <c r="D51" s="1">
        <f t="shared" si="1"/>
        <v>0</v>
      </c>
      <c r="E51" s="94">
        <f t="shared" si="1"/>
        <v>0</v>
      </c>
      <c r="F51" s="94">
        <f t="shared" si="1"/>
        <v>0</v>
      </c>
      <c r="G51" s="1">
        <f t="shared" si="1"/>
        <v>0</v>
      </c>
      <c r="N51" s="14"/>
    </row>
    <row r="52" spans="1:7" ht="12.75" hidden="1">
      <c r="A52" s="1" t="str">
        <f t="shared" si="1"/>
        <v>----- frei -----</v>
      </c>
      <c r="B52" s="1">
        <f t="shared" si="1"/>
        <v>0</v>
      </c>
      <c r="C52" s="1">
        <f t="shared" si="1"/>
        <v>0</v>
      </c>
      <c r="D52" s="1">
        <f t="shared" si="1"/>
        <v>0</v>
      </c>
      <c r="E52" s="94">
        <f t="shared" si="1"/>
        <v>0</v>
      </c>
      <c r="F52" s="94">
        <f t="shared" si="1"/>
        <v>0</v>
      </c>
      <c r="G52" s="1">
        <f t="shared" si="1"/>
        <v>0</v>
      </c>
    </row>
    <row r="53" spans="5:7" ht="12.75">
      <c r="E53" s="1"/>
      <c r="F53" s="1"/>
      <c r="G53" s="1"/>
    </row>
    <row r="54" spans="5:7" ht="12.75">
      <c r="E54" s="1"/>
      <c r="F54" s="1"/>
      <c r="G54" s="1"/>
    </row>
    <row r="55" spans="5:7" ht="12.75">
      <c r="E55" s="1"/>
      <c r="F55" s="1"/>
      <c r="G55" s="1"/>
    </row>
    <row r="56" spans="5:7" ht="12.75">
      <c r="E56" s="1"/>
      <c r="F56" s="1"/>
      <c r="G56" s="1"/>
    </row>
    <row r="57" spans="5:7" ht="12.75">
      <c r="E57" s="1"/>
      <c r="F57" s="1"/>
      <c r="G57" s="1"/>
    </row>
    <row r="58" spans="5:7" ht="12.75">
      <c r="E58" s="1"/>
      <c r="F58" s="1"/>
      <c r="G58" s="1"/>
    </row>
  </sheetData>
  <sheetProtection password="CC56" sheet="1" objects="1" scenarios="1"/>
  <protectedRanges>
    <protectedRange sqref="A16:G29" name="Bereich1"/>
  </protectedRanges>
  <mergeCells count="2">
    <mergeCell ref="A2:G2"/>
    <mergeCell ref="A15:G15"/>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0:A61"/>
  <sheetViews>
    <sheetView workbookViewId="0" topLeftCell="B1">
      <selection activeCell="B1" sqref="B1"/>
    </sheetView>
  </sheetViews>
  <sheetFormatPr defaultColWidth="11.421875" defaultRowHeight="12.75"/>
  <cols>
    <col min="1" max="1" width="0" style="0" hidden="1" customWidth="1"/>
  </cols>
  <sheetData>
    <row r="10" ht="12.75">
      <c r="A10" t="s">
        <v>119</v>
      </c>
    </row>
    <row r="11" ht="12.75">
      <c r="A11" t="s">
        <v>119</v>
      </c>
    </row>
    <row r="12" ht="12.75">
      <c r="A12" t="s">
        <v>119</v>
      </c>
    </row>
    <row r="13" ht="12.75">
      <c r="A13" t="s">
        <v>119</v>
      </c>
    </row>
    <row r="14" ht="12.75">
      <c r="A14" t="s">
        <v>119</v>
      </c>
    </row>
    <row r="15" ht="12.75">
      <c r="A15" t="s">
        <v>119</v>
      </c>
    </row>
    <row r="16" ht="12.75">
      <c r="A16" t="s">
        <v>119</v>
      </c>
    </row>
    <row r="17" ht="12.75">
      <c r="A17" t="s">
        <v>119</v>
      </c>
    </row>
    <row r="18" ht="12.75">
      <c r="A18" t="s">
        <v>119</v>
      </c>
    </row>
    <row r="19" ht="12.75">
      <c r="A19" t="s">
        <v>119</v>
      </c>
    </row>
    <row r="22" ht="12.75">
      <c r="A22" t="s">
        <v>119</v>
      </c>
    </row>
    <row r="23" ht="12.75">
      <c r="A23" t="s">
        <v>119</v>
      </c>
    </row>
    <row r="24" ht="12.75">
      <c r="A24" t="s">
        <v>119</v>
      </c>
    </row>
    <row r="25" ht="12.75">
      <c r="A25" t="s">
        <v>119</v>
      </c>
    </row>
    <row r="26" ht="12.75">
      <c r="A26" t="s">
        <v>119</v>
      </c>
    </row>
    <row r="27" ht="12.75">
      <c r="A27" t="s">
        <v>119</v>
      </c>
    </row>
    <row r="28" ht="12.75">
      <c r="A28" t="s">
        <v>119</v>
      </c>
    </row>
    <row r="29" ht="12.75">
      <c r="A29" t="s">
        <v>119</v>
      </c>
    </row>
    <row r="30" ht="12.75">
      <c r="A30" t="s">
        <v>119</v>
      </c>
    </row>
    <row r="31" ht="12.75">
      <c r="A31" t="s">
        <v>119</v>
      </c>
    </row>
    <row r="36" ht="12.75">
      <c r="A36" t="s">
        <v>119</v>
      </c>
    </row>
    <row r="37" ht="12.75">
      <c r="A37" t="s">
        <v>119</v>
      </c>
    </row>
    <row r="38" ht="12.75">
      <c r="A38" t="s">
        <v>119</v>
      </c>
    </row>
    <row r="39" ht="12.75">
      <c r="A39" t="s">
        <v>119</v>
      </c>
    </row>
    <row r="40" ht="12.75">
      <c r="A40" t="s">
        <v>119</v>
      </c>
    </row>
    <row r="41" ht="12.75">
      <c r="A41" t="s">
        <v>119</v>
      </c>
    </row>
    <row r="42" ht="12.75">
      <c r="A42" t="s">
        <v>119</v>
      </c>
    </row>
    <row r="43" ht="12.75">
      <c r="A43" t="s">
        <v>119</v>
      </c>
    </row>
    <row r="44" ht="12.75">
      <c r="A44" t="s">
        <v>119</v>
      </c>
    </row>
    <row r="45" ht="12.75">
      <c r="A45" t="s">
        <v>119</v>
      </c>
    </row>
    <row r="58" ht="12.75">
      <c r="A58" t="s">
        <v>117</v>
      </c>
    </row>
    <row r="59" ht="12.75">
      <c r="A59" t="s">
        <v>119</v>
      </c>
    </row>
    <row r="60" ht="12.75">
      <c r="A60" t="s">
        <v>117</v>
      </c>
    </row>
    <row r="61" ht="12.75">
      <c r="A61" t="s">
        <v>118</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uwe Kanton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uwe-admin</dc:creator>
  <cp:keywords/>
  <dc:description/>
  <cp:lastModifiedBy>PKOLLER1</cp:lastModifiedBy>
  <cp:lastPrinted>2009-07-07T15:05:19Z</cp:lastPrinted>
  <dcterms:created xsi:type="dcterms:W3CDTF">2007-08-29T06:27:21Z</dcterms:created>
  <dcterms:modified xsi:type="dcterms:W3CDTF">2009-07-13T14:32:13Z</dcterms:modified>
  <cp:category/>
  <cp:version/>
  <cp:contentType/>
  <cp:contentStatus/>
</cp:coreProperties>
</file>