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ctrlProps/ctrlProp45.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6.xml" ContentType="application/vnd.openxmlformats-officedocument.drawing+xml"/>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codeName="DieseArbeitsmappe" defaultThemeVersion="124226"/>
  <mc:AlternateContent xmlns:mc="http://schemas.openxmlformats.org/markup-compatibility/2006">
    <mc:Choice Requires="x15">
      <x15ac:absPath xmlns:x15ac="http://schemas.microsoft.com/office/spreadsheetml/2010/11/ac" url="G:\40-ENRI\44-RIS\40-ABW-RIS\Organisation\Fachordner\Arbeitsanweisungen\Risikokataster\Fragebögen\"/>
    </mc:Choice>
  </mc:AlternateContent>
  <xr:revisionPtr revIDLastSave="0" documentId="13_ncr:1_{A0F839CF-64A7-4349-9844-36A6C4A33AF4}" xr6:coauthVersionLast="47" xr6:coauthVersionMax="47" xr10:uidLastSave="{00000000-0000-0000-0000-000000000000}"/>
  <bookViews>
    <workbookView xWindow="-120" yWindow="-120" windowWidth="29040" windowHeight="17520" tabRatio="458" xr2:uid="{00000000-000D-0000-FFFF-FFFF00000000}"/>
  </bookViews>
  <sheets>
    <sheet name="Erläuterungen" sheetId="1" r:id="rId1"/>
    <sheet name="Anleitung für dieses Tool" sheetId="2" r:id="rId2"/>
    <sheet name="Checkliste" sheetId="3" r:id="rId3"/>
    <sheet name="Abklärung LWR" sheetId="5" r:id="rId4"/>
    <sheet name="LWR Berechnung" sheetId="7" r:id="rId5"/>
    <sheet name="Fragebogen zum LWR-Konzept" sheetId="10" state="hidden" r:id="rId6"/>
    <sheet name="Kriterientabellen" sheetId="6" state="hidden" r:id="rId7"/>
    <sheet name="Tabelle1" sheetId="11" state="hidden" r:id="rId8"/>
  </sheets>
  <definedNames>
    <definedName name="Anteil">Kriterientabellen!$G$73</definedName>
    <definedName name="ArtLWR2015">Kriterientabellen!$C$28:$C$29</definedName>
    <definedName name="BAGroesse">Kriterientabellen!$D$58:$G$60</definedName>
    <definedName name="BGVL">Kriterientabellen!$I$69</definedName>
    <definedName name="Brandfaktor">Kriterientabellen!$M$13:$N$15</definedName>
    <definedName name="_xlnm.Print_Area" localSheetId="3">'Abklärung LWR'!$A$1:$M$29</definedName>
    <definedName name="_xlnm.Print_Area" localSheetId="1">'Anleitung für dieses Tool'!$A:$E</definedName>
    <definedName name="_xlnm.Print_Area" localSheetId="2">Checkliste!$B$2:$N$66</definedName>
    <definedName name="_xlnm.Print_Area" localSheetId="0">Erläuterungen!$A$1:$N$111</definedName>
    <definedName name="_xlnm.Print_Area" localSheetId="5">'Fragebogen zum LWR-Konzept'!$A$1:$I$37</definedName>
    <definedName name="_xlnm.Print_Area" localSheetId="4">'LWR Berechnung'!$A$1:$S$29</definedName>
    <definedName name="_xlnm.Print_Titles" localSheetId="3">'Abklärung LWR'!$1:$4</definedName>
    <definedName name="_xlnm.Print_Titles" localSheetId="4">'LWR Berechnung'!$1:$4</definedName>
    <definedName name="FaktorLD">Kriterientabellen!$I$58</definedName>
    <definedName name="FaktorLD2">Kriterientabellen!$I$66</definedName>
    <definedName name="GrRunden">Kriterientabellen!$Q$64</definedName>
    <definedName name="Klasse2015">Kriterientabellen!$C$12:$C$15</definedName>
    <definedName name="KlRunden">Kriterientabellen!$Q$63</definedName>
    <definedName name="Lagerart2015">Kriterientabellen!$C$7:$C$8</definedName>
    <definedName name="LDFaktor">Kriterientabellen!$D$43:$E$46</definedName>
    <definedName name="MaxMenge">Kriterientabellen!$G$74</definedName>
    <definedName name="Meldungen">Kriterientabellen!$D$79:$I$87</definedName>
    <definedName name="Nennbedarf">Kriterientabellen!$N$42:$P$43</definedName>
    <definedName name="Nennwirk">Kriterientabellen!$L$48:$P$55</definedName>
    <definedName name="NennwirkBA">Kriterientabellen!$L$48:$L$55</definedName>
    <definedName name="ObergrenzeLWR">Kriterientabellen!$D$66:$G$68</definedName>
    <definedName name="Runden">Kriterientabellen!$M$62</definedName>
    <definedName name="Stapelhoehe2015">Kriterientabellen!$D$18:$D$23</definedName>
    <definedName name="StFV">Kriterientabellen!$M$70</definedName>
    <definedName name="Uebermenge">Kriterientabellen!$I$74</definedName>
    <definedName name="Zuschlag">Kriterientabellen!$M$20:$N$24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 i="7" l="1"/>
  <c r="S19" i="7"/>
  <c r="S6" i="7"/>
  <c r="S5" i="7"/>
  <c r="G25" i="7"/>
  <c r="B7" i="7" l="1"/>
  <c r="F7" i="7"/>
  <c r="S7" i="7"/>
  <c r="B8" i="7"/>
  <c r="F8" i="7"/>
  <c r="B9" i="7"/>
  <c r="F9" i="7"/>
  <c r="BG9" i="7" s="1"/>
  <c r="BH9" i="7" s="1"/>
  <c r="S9" i="7"/>
  <c r="B10" i="7"/>
  <c r="F10" i="7"/>
  <c r="BG10" i="7" s="1"/>
  <c r="BH10" i="7" s="1"/>
  <c r="S10" i="7"/>
  <c r="B11" i="7"/>
  <c r="F11" i="7"/>
  <c r="S11" i="7"/>
  <c r="B12" i="7"/>
  <c r="F12" i="7"/>
  <c r="S12" i="7"/>
  <c r="B13" i="7"/>
  <c r="F13" i="7"/>
  <c r="S13" i="7"/>
  <c r="B14" i="7"/>
  <c r="F14" i="7"/>
  <c r="S14" i="7"/>
  <c r="B15" i="7"/>
  <c r="F15" i="7"/>
  <c r="S15" i="7"/>
  <c r="B16" i="7"/>
  <c r="F16" i="7"/>
  <c r="S16" i="7"/>
  <c r="B17" i="7"/>
  <c r="F17" i="7"/>
  <c r="S17" i="7"/>
  <c r="B18" i="7"/>
  <c r="F18" i="7"/>
  <c r="S18" i="7"/>
  <c r="A19" i="7"/>
  <c r="B19" i="7"/>
  <c r="F19" i="7"/>
  <c r="BG7" i="7"/>
  <c r="BH7" i="7" s="1"/>
  <c r="U7" i="7"/>
  <c r="AA7" i="7" s="1"/>
  <c r="V7" i="7"/>
  <c r="BE7" i="7" s="1"/>
  <c r="BQ7" i="7" s="1"/>
  <c r="X7" i="7"/>
  <c r="Y7" i="7"/>
  <c r="Z7" i="7"/>
  <c r="AH7" i="7"/>
  <c r="BO7" i="7" s="1"/>
  <c r="AI7" i="7"/>
  <c r="AU7" i="7"/>
  <c r="AV7" i="7"/>
  <c r="AW7" i="7"/>
  <c r="AX7" i="7"/>
  <c r="BD7" i="7"/>
  <c r="BJ7" i="7"/>
  <c r="BK7" i="7"/>
  <c r="BL7" i="7"/>
  <c r="BR7" i="7"/>
  <c r="BS7" i="7"/>
  <c r="BT7" i="7"/>
  <c r="BU7" i="7"/>
  <c r="B6" i="7"/>
  <c r="F6" i="7"/>
  <c r="BG6" i="7" s="1"/>
  <c r="BH6" i="7" s="1"/>
  <c r="U6" i="7"/>
  <c r="AA6" i="7" s="1"/>
  <c r="V6" i="7"/>
  <c r="BE6" i="7" s="1"/>
  <c r="BQ6" i="7" s="1"/>
  <c r="X6" i="7"/>
  <c r="Y6" i="7"/>
  <c r="Z6" i="7"/>
  <c r="AH6" i="7"/>
  <c r="BO6" i="7" s="1"/>
  <c r="AI6" i="7"/>
  <c r="AU6" i="7"/>
  <c r="AV6" i="7"/>
  <c r="AW6" i="7"/>
  <c r="AX6" i="7"/>
  <c r="BL6" i="7"/>
  <c r="BR6" i="7"/>
  <c r="BS6" i="7"/>
  <c r="BT6" i="7"/>
  <c r="BU6" i="7"/>
  <c r="B5" i="7"/>
  <c r="F5" i="7"/>
  <c r="BD5" i="7" s="1"/>
  <c r="U5" i="7"/>
  <c r="AM5" i="7" s="1"/>
  <c r="V5" i="7"/>
  <c r="BE5" i="7" s="1"/>
  <c r="BQ5" i="7" s="1"/>
  <c r="X5" i="7"/>
  <c r="Y5" i="7"/>
  <c r="Z5" i="7"/>
  <c r="AH5" i="7"/>
  <c r="BO5" i="7" s="1"/>
  <c r="AI5" i="7"/>
  <c r="AU5" i="7"/>
  <c r="AV5" i="7"/>
  <c r="AW5" i="7"/>
  <c r="AX5" i="7"/>
  <c r="BK5" i="7"/>
  <c r="BL5" i="7"/>
  <c r="BR5" i="7"/>
  <c r="BS5" i="7"/>
  <c r="BT5" i="7"/>
  <c r="BU5" i="7"/>
  <c r="BD8" i="7"/>
  <c r="U8" i="7"/>
  <c r="AM8" i="7" s="1"/>
  <c r="V8" i="7"/>
  <c r="BJ8" i="7" s="1"/>
  <c r="X8" i="7"/>
  <c r="Y8" i="7"/>
  <c r="Z8" i="7"/>
  <c r="AH8" i="7"/>
  <c r="AI8" i="7"/>
  <c r="AU8" i="7"/>
  <c r="AV8" i="7"/>
  <c r="AW8" i="7"/>
  <c r="AX8" i="7"/>
  <c r="BK8" i="7"/>
  <c r="BL8" i="7"/>
  <c r="BO8" i="7"/>
  <c r="BR8" i="7"/>
  <c r="BS8" i="7"/>
  <c r="BT8" i="7"/>
  <c r="BU8" i="7"/>
  <c r="U9" i="7"/>
  <c r="AM9" i="7" s="1"/>
  <c r="V9" i="7"/>
  <c r="BE9" i="7" s="1"/>
  <c r="BQ9" i="7" s="1"/>
  <c r="X9" i="7"/>
  <c r="Y9" i="7"/>
  <c r="Z9" i="7"/>
  <c r="AH9" i="7"/>
  <c r="BO9" i="7" s="1"/>
  <c r="AI9" i="7"/>
  <c r="AU9" i="7"/>
  <c r="AV9" i="7"/>
  <c r="AW9" i="7"/>
  <c r="AX9" i="7"/>
  <c r="BJ9" i="7"/>
  <c r="BK9" i="7"/>
  <c r="BL9" i="7"/>
  <c r="BR9" i="7"/>
  <c r="BS9" i="7"/>
  <c r="BT9" i="7"/>
  <c r="BU9" i="7"/>
  <c r="U10" i="7"/>
  <c r="AO10" i="7" s="1"/>
  <c r="V10" i="7"/>
  <c r="BE10" i="7" s="1"/>
  <c r="BQ10" i="7" s="1"/>
  <c r="X10" i="7"/>
  <c r="Y10" i="7"/>
  <c r="Z10" i="7"/>
  <c r="AH10" i="7"/>
  <c r="BO10" i="7" s="1"/>
  <c r="AI10" i="7"/>
  <c r="AK10" i="7"/>
  <c r="AU10" i="7"/>
  <c r="AV10" i="7"/>
  <c r="AW10" i="7"/>
  <c r="AX10" i="7"/>
  <c r="BJ10" i="7"/>
  <c r="BK10" i="7"/>
  <c r="BL10" i="7"/>
  <c r="BR10" i="7"/>
  <c r="BS10" i="7"/>
  <c r="BT10" i="7"/>
  <c r="BU10" i="7"/>
  <c r="AP10" i="7" l="1"/>
  <c r="BE8" i="7"/>
  <c r="BQ8" i="7" s="1"/>
  <c r="BM10" i="7"/>
  <c r="BD9" i="7"/>
  <c r="AN9" i="7"/>
  <c r="AL9" i="7"/>
  <c r="BN10" i="7"/>
  <c r="AY10" i="7"/>
  <c r="AY9" i="7"/>
  <c r="AO9" i="7"/>
  <c r="AP9" i="7" s="1"/>
  <c r="AQ9" i="7" s="1"/>
  <c r="AS9" i="7" s="1"/>
  <c r="AA9" i="7"/>
  <c r="AO7" i="7"/>
  <c r="AP7" i="7" s="1"/>
  <c r="AJ9" i="7"/>
  <c r="AB9" i="7"/>
  <c r="AY7" i="7"/>
  <c r="AL7" i="7"/>
  <c r="AK7" i="7"/>
  <c r="BN7" i="7"/>
  <c r="BM7" i="7"/>
  <c r="AJ7" i="7"/>
  <c r="AB7" i="7"/>
  <c r="AM7" i="7"/>
  <c r="AN7" i="7" s="1"/>
  <c r="AO6" i="7"/>
  <c r="AP6" i="7" s="1"/>
  <c r="AL6" i="7"/>
  <c r="BK6" i="7"/>
  <c r="BN6" i="7" s="1"/>
  <c r="BJ6" i="7"/>
  <c r="BD6" i="7"/>
  <c r="AJ6" i="7"/>
  <c r="AB6" i="7"/>
  <c r="BJ5" i="7"/>
  <c r="AY5" i="7" s="1"/>
  <c r="BG5" i="7"/>
  <c r="BH5" i="7" s="1"/>
  <c r="AC5" i="7"/>
  <c r="AL5" i="7"/>
  <c r="AJ5" i="7"/>
  <c r="AB5" i="7"/>
  <c r="AO5" i="7"/>
  <c r="AP5" i="7" s="1"/>
  <c r="AA5" i="7"/>
  <c r="AN5" i="7"/>
  <c r="AK6" i="7"/>
  <c r="AM6" i="7"/>
  <c r="AN6" i="7" s="1"/>
  <c r="BG8" i="7"/>
  <c r="BH8" i="7" s="1"/>
  <c r="BM8" i="7"/>
  <c r="AC8" i="7"/>
  <c r="AL8" i="7"/>
  <c r="AJ8" i="7"/>
  <c r="AB8" i="7"/>
  <c r="AO8" i="7"/>
  <c r="AP8" i="7" s="1"/>
  <c r="AA8" i="7"/>
  <c r="AK8" i="7"/>
  <c r="AN8" i="7"/>
  <c r="BN9" i="7"/>
  <c r="BD10" i="7"/>
  <c r="AJ10" i="7"/>
  <c r="AB10" i="7"/>
  <c r="BM9" i="7"/>
  <c r="AK9" i="7"/>
  <c r="BN8" i="7"/>
  <c r="AK5" i="7"/>
  <c r="AY8" i="7"/>
  <c r="AM10" i="7"/>
  <c r="AN10" i="7" s="1"/>
  <c r="AQ10" i="7" s="1"/>
  <c r="AA10" i="7"/>
  <c r="AL10" i="7"/>
  <c r="BG13" i="7"/>
  <c r="BD17" i="7"/>
  <c r="BD18" i="7"/>
  <c r="U19" i="7"/>
  <c r="AM19" i="7" s="1"/>
  <c r="AN19" i="7" s="1"/>
  <c r="V19" i="7"/>
  <c r="BE19" i="7" s="1"/>
  <c r="BQ19" i="7" s="1"/>
  <c r="X19" i="7"/>
  <c r="Y19" i="7"/>
  <c r="Z19" i="7"/>
  <c r="AH19" i="7"/>
  <c r="BO19" i="7" s="1"/>
  <c r="AI19" i="7"/>
  <c r="AU19" i="7"/>
  <c r="AV19" i="7"/>
  <c r="AW19" i="7"/>
  <c r="AX19" i="7"/>
  <c r="BJ19" i="7"/>
  <c r="BK19" i="7"/>
  <c r="BL19" i="7"/>
  <c r="BR19" i="7"/>
  <c r="BS19" i="7"/>
  <c r="BT19" i="7"/>
  <c r="BU19" i="7"/>
  <c r="U11" i="7"/>
  <c r="AA11" i="7" s="1"/>
  <c r="V11" i="7"/>
  <c r="BE11" i="7" s="1"/>
  <c r="BQ11" i="7" s="1"/>
  <c r="W11" i="7"/>
  <c r="X11" i="7"/>
  <c r="Y11" i="7"/>
  <c r="Z11" i="7"/>
  <c r="AH11" i="7"/>
  <c r="BO11" i="7" s="1"/>
  <c r="AI11" i="7"/>
  <c r="AU11" i="7"/>
  <c r="AV11" i="7"/>
  <c r="AW11" i="7"/>
  <c r="AX11" i="7"/>
  <c r="BJ11" i="7"/>
  <c r="BK11" i="7"/>
  <c r="BL11" i="7"/>
  <c r="BR11" i="7"/>
  <c r="BS11" i="7"/>
  <c r="BT11" i="7"/>
  <c r="BU11" i="7"/>
  <c r="U12" i="7"/>
  <c r="V12" i="7"/>
  <c r="BE12" i="7" s="1"/>
  <c r="BQ12" i="7" s="1"/>
  <c r="X12" i="7"/>
  <c r="Y12" i="7"/>
  <c r="Z12" i="7"/>
  <c r="AH12" i="7"/>
  <c r="BO12" i="7" s="1"/>
  <c r="AI12" i="7"/>
  <c r="AU12" i="7"/>
  <c r="AV12" i="7"/>
  <c r="AW12" i="7"/>
  <c r="AX12" i="7"/>
  <c r="BD12" i="7"/>
  <c r="BG12" i="7"/>
  <c r="BH12" i="7" s="1"/>
  <c r="BJ12" i="7"/>
  <c r="BK12" i="7"/>
  <c r="BL12" i="7"/>
  <c r="BN12" i="7" s="1"/>
  <c r="BR12" i="7"/>
  <c r="BS12" i="7"/>
  <c r="BT12" i="7"/>
  <c r="BU12" i="7"/>
  <c r="BD13" i="7"/>
  <c r="U13" i="7"/>
  <c r="AA13" i="7" s="1"/>
  <c r="V13" i="7"/>
  <c r="BE13" i="7" s="1"/>
  <c r="BQ13" i="7" s="1"/>
  <c r="X13" i="7"/>
  <c r="Y13" i="7"/>
  <c r="Z13" i="7"/>
  <c r="AH13" i="7"/>
  <c r="BO13" i="7" s="1"/>
  <c r="AI13" i="7"/>
  <c r="AU13" i="7"/>
  <c r="AV13" i="7"/>
  <c r="AW13" i="7"/>
  <c r="AX13" i="7"/>
  <c r="BH13" i="7"/>
  <c r="BJ13" i="7"/>
  <c r="BK13" i="7"/>
  <c r="BL13" i="7"/>
  <c r="BR13" i="7"/>
  <c r="BS13" i="7"/>
  <c r="BT13" i="7"/>
  <c r="BU13" i="7"/>
  <c r="U14" i="7"/>
  <c r="AM14" i="7" s="1"/>
  <c r="V14" i="7"/>
  <c r="BE14" i="7" s="1"/>
  <c r="BQ14" i="7" s="1"/>
  <c r="W14" i="7"/>
  <c r="X14" i="7"/>
  <c r="Y14" i="7"/>
  <c r="Z14" i="7"/>
  <c r="AH14" i="7"/>
  <c r="BO14" i="7" s="1"/>
  <c r="AI14" i="7"/>
  <c r="AU14" i="7"/>
  <c r="AV14" i="7"/>
  <c r="AW14" i="7"/>
  <c r="AX14" i="7"/>
  <c r="BJ14" i="7"/>
  <c r="BK14" i="7"/>
  <c r="BN14" i="7" s="1"/>
  <c r="BL14" i="7"/>
  <c r="BR14" i="7"/>
  <c r="BS14" i="7"/>
  <c r="BT14" i="7"/>
  <c r="BU14" i="7"/>
  <c r="U15" i="7"/>
  <c r="AL15" i="7" s="1"/>
  <c r="V15" i="7"/>
  <c r="BE15" i="7" s="1"/>
  <c r="BQ15" i="7" s="1"/>
  <c r="X15" i="7"/>
  <c r="Y15" i="7"/>
  <c r="Z15" i="7"/>
  <c r="AH15" i="7"/>
  <c r="BO15" i="7" s="1"/>
  <c r="AI15" i="7"/>
  <c r="AU15" i="7"/>
  <c r="AV15" i="7"/>
  <c r="AW15" i="7"/>
  <c r="AX15" i="7"/>
  <c r="BJ15" i="7"/>
  <c r="AY15" i="7" s="1"/>
  <c r="BK15" i="7"/>
  <c r="BL15" i="7"/>
  <c r="BR15" i="7"/>
  <c r="BS15" i="7"/>
  <c r="BT15" i="7"/>
  <c r="BU15" i="7"/>
  <c r="BG16" i="7"/>
  <c r="BH16" i="7" s="1"/>
  <c r="U16" i="7"/>
  <c r="AB16" i="7" s="1"/>
  <c r="V16" i="7"/>
  <c r="BE16" i="7"/>
  <c r="BQ16" i="7" s="1"/>
  <c r="W16" i="7"/>
  <c r="X16" i="7"/>
  <c r="Y16" i="7"/>
  <c r="Z16" i="7"/>
  <c r="AH16" i="7"/>
  <c r="BO16" i="7" s="1"/>
  <c r="AI16" i="7"/>
  <c r="AU16" i="7"/>
  <c r="AV16" i="7"/>
  <c r="AW16" i="7"/>
  <c r="AX16" i="7"/>
  <c r="BD16" i="7"/>
  <c r="BJ16" i="7"/>
  <c r="BK16" i="7"/>
  <c r="BL16" i="7"/>
  <c r="BR16" i="7"/>
  <c r="BS16" i="7"/>
  <c r="BT16" i="7"/>
  <c r="BU16" i="7"/>
  <c r="U17" i="7"/>
  <c r="AB17" i="7" s="1"/>
  <c r="V17" i="7"/>
  <c r="BE17" i="7" s="1"/>
  <c r="BQ17" i="7" s="1"/>
  <c r="W17" i="7"/>
  <c r="X17" i="7"/>
  <c r="Y17" i="7"/>
  <c r="Z17" i="7"/>
  <c r="AH17" i="7"/>
  <c r="BO17" i="7" s="1"/>
  <c r="AI17" i="7"/>
  <c r="AU17" i="7"/>
  <c r="AV17" i="7"/>
  <c r="AW17" i="7"/>
  <c r="AX17" i="7"/>
  <c r="BG17" i="7"/>
  <c r="BH17" i="7"/>
  <c r="BJ17" i="7"/>
  <c r="BK17" i="7"/>
  <c r="BL17" i="7"/>
  <c r="BR17" i="7"/>
  <c r="BS17" i="7"/>
  <c r="BT17" i="7"/>
  <c r="BU17" i="7"/>
  <c r="U18" i="7"/>
  <c r="AB18" i="7" s="1"/>
  <c r="V18" i="7"/>
  <c r="BE18" i="7"/>
  <c r="BQ18" i="7" s="1"/>
  <c r="X18" i="7"/>
  <c r="Y18" i="7"/>
  <c r="Z18" i="7"/>
  <c r="AH18" i="7"/>
  <c r="AI18" i="7"/>
  <c r="AU18" i="7"/>
  <c r="AV18" i="7"/>
  <c r="AW18" i="7"/>
  <c r="AX18" i="7"/>
  <c r="BG18" i="7"/>
  <c r="BH18" i="7"/>
  <c r="BJ18" i="7"/>
  <c r="BK18" i="7"/>
  <c r="BL18" i="7"/>
  <c r="BR18" i="7"/>
  <c r="BS18" i="7"/>
  <c r="BT18" i="7"/>
  <c r="BU18" i="7"/>
  <c r="AO11" i="7"/>
  <c r="AM15" i="7"/>
  <c r="AL18" i="7"/>
  <c r="AA18" i="7"/>
  <c r="AJ18" i="7"/>
  <c r="AM16" i="7"/>
  <c r="AN16" i="7" s="1"/>
  <c r="AL11" i="7"/>
  <c r="AB11" i="7"/>
  <c r="O5" i="5"/>
  <c r="C22" i="7"/>
  <c r="H1" i="10" s="1"/>
  <c r="L1" i="10" s="1"/>
  <c r="C23" i="7"/>
  <c r="H2" i="10" s="1"/>
  <c r="L2" i="10" s="1"/>
  <c r="C25" i="7"/>
  <c r="H10" i="10" s="1"/>
  <c r="L10" i="10" s="1"/>
  <c r="C26" i="7"/>
  <c r="C27" i="7"/>
  <c r="H5" i="10" s="1"/>
  <c r="L5" i="10" s="1"/>
  <c r="G26" i="7"/>
  <c r="G22" i="7"/>
  <c r="C24" i="7"/>
  <c r="G28" i="10"/>
  <c r="G20" i="10"/>
  <c r="G35" i="10"/>
  <c r="G33" i="10"/>
  <c r="G31" i="10"/>
  <c r="G29" i="10"/>
  <c r="G27" i="10"/>
  <c r="G25" i="10"/>
  <c r="G23" i="10"/>
  <c r="G17" i="10"/>
  <c r="G19" i="10"/>
  <c r="G22" i="10"/>
  <c r="G14" i="10"/>
  <c r="G36" i="10"/>
  <c r="G34" i="10"/>
  <c r="G32" i="10"/>
  <c r="G30" i="10"/>
  <c r="G15" i="10"/>
  <c r="G26" i="10"/>
  <c r="G24" i="10"/>
  <c r="G18" i="10"/>
  <c r="G16" i="10"/>
  <c r="K56" i="3"/>
  <c r="K63" i="3"/>
  <c r="M56" i="3"/>
  <c r="M63" i="3" s="1"/>
  <c r="L56" i="3"/>
  <c r="L63" i="3" s="1"/>
  <c r="L64" i="3" s="1"/>
  <c r="M42" i="3"/>
  <c r="M62" i="3" s="1"/>
  <c r="L42" i="3"/>
  <c r="L62" i="3"/>
  <c r="K42" i="3"/>
  <c r="K62" i="3" s="1"/>
  <c r="M33" i="3"/>
  <c r="M61" i="3"/>
  <c r="L33" i="3"/>
  <c r="L61" i="3"/>
  <c r="K33" i="3"/>
  <c r="K61" i="3" s="1"/>
  <c r="I33" i="3"/>
  <c r="H33" i="3"/>
  <c r="G33" i="3"/>
  <c r="J33" i="3"/>
  <c r="I58" i="6"/>
  <c r="I66" i="6" s="1"/>
  <c r="F4" i="5"/>
  <c r="E4" i="5"/>
  <c r="D4" i="5"/>
  <c r="C4" i="5"/>
  <c r="H4" i="5"/>
  <c r="G4" i="5"/>
  <c r="C97" i="6"/>
  <c r="I71" i="1"/>
  <c r="P5" i="5"/>
  <c r="O18" i="5"/>
  <c r="O17" i="5"/>
  <c r="O16" i="5"/>
  <c r="O15" i="5"/>
  <c r="O14" i="5"/>
  <c r="O13" i="5"/>
  <c r="O12" i="5"/>
  <c r="O11" i="5"/>
  <c r="O10" i="5"/>
  <c r="O9" i="5"/>
  <c r="R9" i="5" s="1"/>
  <c r="O8" i="5"/>
  <c r="O7" i="5"/>
  <c r="O6" i="5"/>
  <c r="P18" i="5"/>
  <c r="P17" i="5"/>
  <c r="P16" i="5"/>
  <c r="P15" i="5"/>
  <c r="P14" i="5"/>
  <c r="P13" i="5"/>
  <c r="P12" i="5"/>
  <c r="P11" i="5"/>
  <c r="P10" i="5"/>
  <c r="P9" i="5"/>
  <c r="P8" i="5"/>
  <c r="P7" i="5"/>
  <c r="P6" i="5"/>
  <c r="Q18" i="5"/>
  <c r="R18" i="5" s="1"/>
  <c r="Q17" i="5"/>
  <c r="Q16" i="5"/>
  <c r="Q15" i="5"/>
  <c r="Q14" i="5"/>
  <c r="Q13" i="5"/>
  <c r="Q12" i="5"/>
  <c r="Q11" i="5"/>
  <c r="Q10" i="5"/>
  <c r="Q9" i="5"/>
  <c r="Q8" i="5"/>
  <c r="Q7" i="5"/>
  <c r="Q6" i="5"/>
  <c r="Q5" i="5"/>
  <c r="C14" i="6"/>
  <c r="W13" i="7" s="1"/>
  <c r="AP11" i="7" l="1"/>
  <c r="AZ15" i="7"/>
  <c r="BB15" i="7" s="1"/>
  <c r="R11" i="5"/>
  <c r="AC16" i="7"/>
  <c r="M64" i="3"/>
  <c r="W10" i="7"/>
  <c r="W6" i="7"/>
  <c r="W5" i="7"/>
  <c r="AC10" i="7"/>
  <c r="AD10" i="7" s="1"/>
  <c r="W8" i="7"/>
  <c r="W9" i="7"/>
  <c r="W7" i="7"/>
  <c r="AC9" i="7"/>
  <c r="AF9" i="7" s="1"/>
  <c r="W18" i="7"/>
  <c r="BA7" i="7"/>
  <c r="BC7" i="7" s="1"/>
  <c r="BF7" i="7" s="1"/>
  <c r="R13" i="5"/>
  <c r="AD7" i="7"/>
  <c r="BM17" i="7"/>
  <c r="BM19" i="7"/>
  <c r="BA9" i="7"/>
  <c r="BC9" i="7" s="1"/>
  <c r="BF9" i="7" s="1"/>
  <c r="AC11" i="7"/>
  <c r="AE11" i="7" s="1"/>
  <c r="AM11" i="7"/>
  <c r="AN11" i="7" s="1"/>
  <c r="AQ11" i="7" s="1"/>
  <c r="BM12" i="7"/>
  <c r="W12" i="7"/>
  <c r="AC6" i="7"/>
  <c r="AD6" i="7" s="1"/>
  <c r="AJ11" i="7"/>
  <c r="AO18" i="7"/>
  <c r="AP18" i="7" s="1"/>
  <c r="AC7" i="7"/>
  <c r="H11" i="10"/>
  <c r="L11" i="10" s="1"/>
  <c r="AJ13" i="7"/>
  <c r="AY14" i="7"/>
  <c r="AB13" i="7"/>
  <c r="AC13" i="7"/>
  <c r="BN17" i="7"/>
  <c r="AM13" i="7"/>
  <c r="AN13" i="7" s="1"/>
  <c r="AQ13" i="7" s="1"/>
  <c r="AJ17" i="7"/>
  <c r="AD9" i="7"/>
  <c r="AQ6" i="7"/>
  <c r="AS6" i="7" s="1"/>
  <c r="AK11" i="7"/>
  <c r="AL13" i="7"/>
  <c r="AE8" i="7"/>
  <c r="AZ5" i="7"/>
  <c r="BB5" i="7" s="1"/>
  <c r="R10" i="5"/>
  <c r="A10" i="5" s="1"/>
  <c r="A10" i="7" s="1"/>
  <c r="AY17" i="7"/>
  <c r="AZ17" i="7" s="1"/>
  <c r="BB17" i="7" s="1"/>
  <c r="AO13" i="7"/>
  <c r="AP13" i="7" s="1"/>
  <c r="AZ9" i="7"/>
  <c r="BB9" i="7" s="1"/>
  <c r="AZ7" i="7"/>
  <c r="BB7" i="7" s="1"/>
  <c r="BA10" i="7"/>
  <c r="BC10" i="7" s="1"/>
  <c r="BF10" i="7" s="1"/>
  <c r="AM17" i="7"/>
  <c r="AN17" i="7" s="1"/>
  <c r="AR9" i="7"/>
  <c r="AT9" i="7" s="1"/>
  <c r="AA17" i="7"/>
  <c r="AM18" i="7"/>
  <c r="AN18" i="7" s="1"/>
  <c r="AZ10" i="7"/>
  <c r="BB10" i="7" s="1"/>
  <c r="AF7" i="7"/>
  <c r="BM14" i="7"/>
  <c r="AO17" i="7"/>
  <c r="AP17" i="7" s="1"/>
  <c r="AN15" i="7"/>
  <c r="AE7" i="7"/>
  <c r="AL17" i="7"/>
  <c r="AC14" i="7"/>
  <c r="AK17" i="7"/>
  <c r="AC17" i="7"/>
  <c r="AD17" i="7" s="1"/>
  <c r="AF10" i="7"/>
  <c r="AQ7" i="7"/>
  <c r="AR7" i="7" s="1"/>
  <c r="AT7" i="7" s="1"/>
  <c r="BM5" i="7"/>
  <c r="AY6" i="7"/>
  <c r="AF6" i="7"/>
  <c r="BM6" i="7"/>
  <c r="BN5" i="7"/>
  <c r="BA5" i="7"/>
  <c r="BC5" i="7" s="1"/>
  <c r="BF5" i="7" s="1"/>
  <c r="AF5" i="7"/>
  <c r="AE5" i="7"/>
  <c r="AD5" i="7"/>
  <c r="AQ5" i="7"/>
  <c r="AS5" i="7" s="1"/>
  <c r="AF8" i="7"/>
  <c r="AD8" i="7"/>
  <c r="AQ8" i="7"/>
  <c r="AZ8" i="7"/>
  <c r="BB8" i="7" s="1"/>
  <c r="BA8" i="7"/>
  <c r="BC8" i="7" s="1"/>
  <c r="BF8" i="7" s="1"/>
  <c r="AS10" i="7"/>
  <c r="AR10" i="7"/>
  <c r="AT10" i="7" s="1"/>
  <c r="R7" i="5"/>
  <c r="A7" i="5" s="1"/>
  <c r="A7" i="7" s="1"/>
  <c r="R17" i="5"/>
  <c r="A17" i="5" s="1"/>
  <c r="A17" i="7" s="1"/>
  <c r="R5" i="5"/>
  <c r="A5" i="5" s="1"/>
  <c r="A5" i="7" s="1"/>
  <c r="BD19" i="7"/>
  <c r="BG19" i="7"/>
  <c r="BH19" i="7" s="1"/>
  <c r="BG11" i="7"/>
  <c r="BH11" i="7" s="1"/>
  <c r="BD11" i="7"/>
  <c r="A18" i="5"/>
  <c r="A18" i="7" s="1"/>
  <c r="A13" i="5"/>
  <c r="A13" i="7" s="1"/>
  <c r="R6" i="5"/>
  <c r="A6" i="5" s="1"/>
  <c r="BA15" i="7"/>
  <c r="BC15" i="7" s="1"/>
  <c r="BF15" i="7" s="1"/>
  <c r="AL12" i="7"/>
  <c r="AO12" i="7"/>
  <c r="AP12" i="7" s="1"/>
  <c r="AJ12" i="7"/>
  <c r="AA12" i="7"/>
  <c r="AB12" i="7"/>
  <c r="AM12" i="7"/>
  <c r="AN12" i="7" s="1"/>
  <c r="AK12" i="7"/>
  <c r="AZ14" i="7"/>
  <c r="BB14" i="7" s="1"/>
  <c r="AA15" i="7"/>
  <c r="AB15" i="7"/>
  <c r="AO15" i="7"/>
  <c r="AP15" i="7" s="1"/>
  <c r="AC15" i="7"/>
  <c r="AJ15" i="7"/>
  <c r="AK15" i="7"/>
  <c r="AN14" i="7"/>
  <c r="BN13" i="7"/>
  <c r="AY13" i="7"/>
  <c r="BM13" i="7"/>
  <c r="R8" i="5"/>
  <c r="A8" i="5" s="1"/>
  <c r="A8" i="7" s="1"/>
  <c r="R16" i="5"/>
  <c r="A16" i="5" s="1"/>
  <c r="A16" i="7" s="1"/>
  <c r="BG15" i="7"/>
  <c r="BH15" i="7" s="1"/>
  <c r="BD15" i="7"/>
  <c r="R12" i="5"/>
  <c r="A12" i="5" s="1"/>
  <c r="A12" i="7" s="1"/>
  <c r="A11" i="5"/>
  <c r="A11" i="7" s="1"/>
  <c r="R15" i="5"/>
  <c r="A15" i="5" s="1"/>
  <c r="A15" i="7" s="1"/>
  <c r="AY18" i="7"/>
  <c r="BN18" i="7"/>
  <c r="BM18" i="7"/>
  <c r="AJ14" i="7"/>
  <c r="AO14" i="7"/>
  <c r="AP14" i="7" s="1"/>
  <c r="AK14" i="7"/>
  <c r="AA19" i="7"/>
  <c r="AO19" i="7"/>
  <c r="AP19" i="7" s="1"/>
  <c r="AQ19" i="7" s="1"/>
  <c r="AL19" i="7"/>
  <c r="AJ19" i="7"/>
  <c r="BD14" i="7"/>
  <c r="BG14" i="7"/>
  <c r="BH14" i="7" s="1"/>
  <c r="BA14" i="7"/>
  <c r="BC14" i="7" s="1"/>
  <c r="BF14" i="7" s="1"/>
  <c r="R14" i="5"/>
  <c r="A14" i="5" s="1"/>
  <c r="A14" i="7" s="1"/>
  <c r="A9" i="5"/>
  <c r="A9" i="7" s="1"/>
  <c r="K64" i="3"/>
  <c r="AK13" i="7"/>
  <c r="AL14" i="7"/>
  <c r="AB19" i="7"/>
  <c r="AA14" i="7"/>
  <c r="AF14" i="7" s="1"/>
  <c r="AB14" i="7"/>
  <c r="AK18" i="7"/>
  <c r="BO18" i="7"/>
  <c r="AY16" i="7"/>
  <c r="BN16" i="7"/>
  <c r="BM16" i="7"/>
  <c r="AO16" i="7"/>
  <c r="AP16" i="7" s="1"/>
  <c r="AQ16" i="7" s="1"/>
  <c r="AL16" i="7"/>
  <c r="AJ16" i="7"/>
  <c r="AA16" i="7"/>
  <c r="AE16" i="7" s="1"/>
  <c r="AK16" i="7"/>
  <c r="BM15" i="7"/>
  <c r="BN15" i="7"/>
  <c r="AY11" i="7"/>
  <c r="BN11" i="7"/>
  <c r="BM11" i="7"/>
  <c r="AK19" i="7"/>
  <c r="AY19" i="7"/>
  <c r="BN19" i="7"/>
  <c r="W19" i="7"/>
  <c r="AC19" i="7"/>
  <c r="W15" i="7"/>
  <c r="AC18" i="7"/>
  <c r="AE18" i="7" s="1"/>
  <c r="AC12" i="7"/>
  <c r="AY12" i="7"/>
  <c r="AR11" i="7" l="1"/>
  <c r="AS11" i="7"/>
  <c r="AE10" i="7"/>
  <c r="AF11" i="7"/>
  <c r="AS13" i="7"/>
  <c r="AE13" i="7"/>
  <c r="AF13" i="7"/>
  <c r="AE6" i="7"/>
  <c r="AG9" i="7"/>
  <c r="BI9" i="7" s="1"/>
  <c r="AD11" i="7"/>
  <c r="AG11" i="7" s="1"/>
  <c r="AD13" i="7"/>
  <c r="AG13" i="7" s="1"/>
  <c r="BI13" i="7" s="1"/>
  <c r="AS7" i="7"/>
  <c r="BA17" i="7"/>
  <c r="BC17" i="7" s="1"/>
  <c r="BF17" i="7" s="1"/>
  <c r="AE9" i="7"/>
  <c r="AQ17" i="7"/>
  <c r="AQ15" i="7"/>
  <c r="AR15" i="7" s="1"/>
  <c r="AT15" i="7" s="1"/>
  <c r="BP7" i="7"/>
  <c r="BV7" i="7" s="1"/>
  <c r="BW7" i="7" s="1"/>
  <c r="M7" i="7" s="1"/>
  <c r="AR6" i="7"/>
  <c r="AT6" i="7" s="1"/>
  <c r="AE17" i="7"/>
  <c r="AG10" i="7"/>
  <c r="BI10" i="7" s="1"/>
  <c r="AQ12" i="7"/>
  <c r="AS12" i="7" s="1"/>
  <c r="AG7" i="7"/>
  <c r="BI7" i="7" s="1"/>
  <c r="A6" i="7"/>
  <c r="BP6" i="7" s="1"/>
  <c r="BV6" i="7" s="1"/>
  <c r="BW6" i="7" s="1"/>
  <c r="AS17" i="7"/>
  <c r="AR17" i="7"/>
  <c r="AT17" i="7" s="1"/>
  <c r="AD15" i="7"/>
  <c r="AE12" i="7"/>
  <c r="AQ18" i="7"/>
  <c r="AS18" i="7" s="1"/>
  <c r="AF17" i="7"/>
  <c r="AG17" i="7" s="1"/>
  <c r="BI17" i="7" s="1"/>
  <c r="AQ14" i="7"/>
  <c r="AS14" i="7" s="1"/>
  <c r="AG5" i="7"/>
  <c r="AG6" i="7"/>
  <c r="BI6" i="7" s="1"/>
  <c r="BA6" i="7"/>
  <c r="BC6" i="7" s="1"/>
  <c r="BF6" i="7" s="1"/>
  <c r="AZ6" i="7"/>
  <c r="BB6" i="7" s="1"/>
  <c r="BP8" i="7"/>
  <c r="AR5" i="7"/>
  <c r="AT5" i="7" s="1"/>
  <c r="BP10" i="7"/>
  <c r="BP9" i="7"/>
  <c r="BP5" i="7"/>
  <c r="AG8" i="7"/>
  <c r="AR8" i="7"/>
  <c r="AS8" i="7"/>
  <c r="BP19" i="7"/>
  <c r="BP17" i="7"/>
  <c r="AS16" i="7"/>
  <c r="AR16" i="7"/>
  <c r="AT16" i="7" s="1"/>
  <c r="AR13" i="7"/>
  <c r="AT13" i="7" s="1"/>
  <c r="AF19" i="7"/>
  <c r="BP16" i="7"/>
  <c r="BP12" i="7"/>
  <c r="BP11" i="7"/>
  <c r="BP13" i="7"/>
  <c r="AT11" i="7"/>
  <c r="BP14" i="7"/>
  <c r="AZ19" i="7"/>
  <c r="BB19" i="7" s="1"/>
  <c r="BA19" i="7"/>
  <c r="BC19" i="7" s="1"/>
  <c r="BF19" i="7" s="1"/>
  <c r="AE14" i="7"/>
  <c r="AD19" i="7"/>
  <c r="AZ13" i="7"/>
  <c r="BB13" i="7" s="1"/>
  <c r="BA13" i="7"/>
  <c r="BC13" i="7" s="1"/>
  <c r="BF13" i="7" s="1"/>
  <c r="AS15" i="7"/>
  <c r="AF15" i="7"/>
  <c r="BP18" i="7"/>
  <c r="BP15" i="7"/>
  <c r="AZ12" i="7"/>
  <c r="BB12" i="7" s="1"/>
  <c r="BA12" i="7"/>
  <c r="BC12" i="7" s="1"/>
  <c r="BF12" i="7" s="1"/>
  <c r="AZ16" i="7"/>
  <c r="BB16" i="7" s="1"/>
  <c r="BA16" i="7"/>
  <c r="BC16" i="7" s="1"/>
  <c r="BF16" i="7" s="1"/>
  <c r="AE19" i="7"/>
  <c r="AE15" i="7"/>
  <c r="AF12" i="7"/>
  <c r="AF18" i="7"/>
  <c r="AD18" i="7"/>
  <c r="BA11" i="7"/>
  <c r="BC11" i="7" s="1"/>
  <c r="BF11" i="7" s="1"/>
  <c r="AZ11" i="7"/>
  <c r="BB11" i="7" s="1"/>
  <c r="AF16" i="7"/>
  <c r="AD16" i="7"/>
  <c r="AR19" i="7"/>
  <c r="AT19" i="7" s="1"/>
  <c r="AS19" i="7"/>
  <c r="AD14" i="7"/>
  <c r="BA18" i="7"/>
  <c r="BC18" i="7" s="1"/>
  <c r="BF18" i="7" s="1"/>
  <c r="AZ18" i="7"/>
  <c r="BB18" i="7" s="1"/>
  <c r="AD12" i="7"/>
  <c r="AG12" i="7" s="1"/>
  <c r="AR12" i="7" l="1"/>
  <c r="AT12" i="7" s="1"/>
  <c r="BI12" i="7" s="1"/>
  <c r="AG14" i="7"/>
  <c r="L7" i="7"/>
  <c r="BI11" i="7"/>
  <c r="AG15" i="7"/>
  <c r="BI15" i="7" s="1"/>
  <c r="AR14" i="7"/>
  <c r="AT14" i="7" s="1"/>
  <c r="BI14" i="7" s="1"/>
  <c r="AR18" i="7"/>
  <c r="AT18" i="7" s="1"/>
  <c r="L6" i="7"/>
  <c r="L13" i="7"/>
  <c r="L9" i="7"/>
  <c r="L11" i="7"/>
  <c r="L10" i="7"/>
  <c r="L18" i="7"/>
  <c r="BV8" i="7"/>
  <c r="BW8" i="7" s="1"/>
  <c r="M8" i="7" s="1"/>
  <c r="L8" i="7"/>
  <c r="L14" i="7"/>
  <c r="L12" i="7"/>
  <c r="L17" i="7"/>
  <c r="AG18" i="7"/>
  <c r="BI18" i="7" s="1"/>
  <c r="L15" i="7"/>
  <c r="L16" i="7"/>
  <c r="L19" i="7"/>
  <c r="BI5" i="7"/>
  <c r="M6" i="7"/>
  <c r="BV5" i="7"/>
  <c r="BW5" i="7" s="1"/>
  <c r="M5" i="7" s="1"/>
  <c r="L5" i="7"/>
  <c r="BV9" i="7"/>
  <c r="BW9" i="7" s="1"/>
  <c r="M9" i="7" s="1"/>
  <c r="BV10" i="7"/>
  <c r="BW10" i="7" s="1"/>
  <c r="M10" i="7" s="1"/>
  <c r="AT8" i="7"/>
  <c r="BI8" i="7" s="1"/>
  <c r="BV19" i="7"/>
  <c r="BW19" i="7" s="1"/>
  <c r="M19" i="7" s="1"/>
  <c r="AG19" i="7"/>
  <c r="BI19" i="7" s="1"/>
  <c r="BV14" i="7"/>
  <c r="BW14" i="7" s="1"/>
  <c r="M14" i="7" s="1"/>
  <c r="BV11" i="7"/>
  <c r="BW11" i="7" s="1"/>
  <c r="M11" i="7" s="1"/>
  <c r="BV16" i="7"/>
  <c r="BW16" i="7" s="1"/>
  <c r="M16" i="7" s="1"/>
  <c r="BV15" i="7"/>
  <c r="BW15" i="7" s="1"/>
  <c r="M15" i="7" s="1"/>
  <c r="BV18" i="7"/>
  <c r="BW18" i="7" s="1"/>
  <c r="M18" i="7" s="1"/>
  <c r="AG16" i="7"/>
  <c r="BI16" i="7" s="1"/>
  <c r="BV13" i="7"/>
  <c r="BW13" i="7" s="1"/>
  <c r="M13" i="7" s="1"/>
  <c r="BV12" i="7"/>
  <c r="BW12" i="7" s="1"/>
  <c r="M12" i="7" s="1"/>
  <c r="BV17" i="7"/>
  <c r="BW17" i="7" s="1"/>
  <c r="M17" i="7" s="1"/>
  <c r="L22"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Butscher Ernst</author>
  </authors>
  <commentList>
    <comment ref="L12" authorId="0" shapeId="0" xr:uid="{00000000-0006-0000-0200-000001000000}">
      <text>
        <r>
          <rPr>
            <b/>
            <sz val="9"/>
            <color indexed="81"/>
            <rFont val="Tahoma"/>
            <family val="2"/>
          </rPr>
          <t xml:space="preserve">Diese Checkliste ist ein Hilfsmittel für Sie, zum Erfassen der notwendigen Angaben. 
Sie müssen diese nicht zwingend ausfüllen. Verwenden Sie für jeden Brandabschnitt eine separate Checkliste, Sie können diese beliebig oft kopieren.
Wenn Sie die Checkliste verändern, achten sie darauf, dass die Berechnungsformeln noch stimmen.
</t>
        </r>
        <r>
          <rPr>
            <b/>
            <sz val="9"/>
            <color indexed="10"/>
            <rFont val="Tahoma"/>
            <family val="2"/>
          </rPr>
          <t>Achtung: Bitte löschen Sie die Beispiele, sonst werden die Einträge mit berücksichtigt.</t>
        </r>
        <r>
          <rPr>
            <sz val="9"/>
            <color indexed="81"/>
            <rFont val="Tahoma"/>
            <family val="2"/>
          </rPr>
          <t xml:space="preserve">
</t>
        </r>
      </text>
    </comment>
    <comment ref="H35" authorId="0" shapeId="0" xr:uid="{00000000-0006-0000-0200-000002000000}">
      <text>
        <r>
          <rPr>
            <b/>
            <sz val="9"/>
            <color indexed="81"/>
            <rFont val="Tahoma"/>
            <family val="2"/>
          </rPr>
          <t>Die Summe der Mengen der einzelnen Stoffe mit entsprechender WGK (resp. LC50) wird automatisch gebildet. Tragen Sie diese Summe im Register -&gt; Abklärung LWR in der entsprechenden Spalte beim entsprechenden Brandabschnitt ein.</t>
        </r>
      </text>
    </comment>
    <comment ref="L35" authorId="0" shapeId="0" xr:uid="{00000000-0006-0000-0200-000003000000}">
      <text>
        <r>
          <rPr>
            <b/>
            <sz val="9"/>
            <color indexed="81"/>
            <rFont val="Tahoma"/>
            <family val="2"/>
          </rPr>
          <t>Zu den Stoffen je WGK müssen Sie unbedingt auch noch die Menge bei der entsprechenden  Brennbarkeit eintragen. 
Hier wird dann die Summe der Stoffe mit entsprechender Brennbarkeit gebildet. Diese wird benötigt um das Löschwasser-Rückhaltevolumen zu berechnen. Diese Zahl wird weiter unten noch mit den anderen Stoffen summiert.</t>
        </r>
        <r>
          <rPr>
            <sz val="9"/>
            <color indexed="81"/>
            <rFont val="Tahoma"/>
            <family val="2"/>
          </rPr>
          <t xml:space="preserve">
</t>
        </r>
      </text>
    </comment>
    <comment ref="I40" authorId="0" shapeId="0" xr:uid="{00000000-0006-0000-0200-000004000000}">
      <text>
        <r>
          <rPr>
            <b/>
            <sz val="9"/>
            <color indexed="81"/>
            <rFont val="Tahoma"/>
            <family val="2"/>
          </rPr>
          <t>Diese Menge müssen Sie ebenfalls im Register-&gt; Abklärung LWR in der entprechenden Spalte des Brandabschnittes eintragen.</t>
        </r>
        <r>
          <rPr>
            <sz val="9"/>
            <color indexed="81"/>
            <rFont val="Tahoma"/>
            <family val="2"/>
          </rPr>
          <t xml:space="preserve">
</t>
        </r>
      </text>
    </comment>
    <comment ref="I41" authorId="0" shapeId="0" xr:uid="{00000000-0006-0000-0200-000005000000}">
      <text>
        <r>
          <rPr>
            <b/>
            <sz val="9"/>
            <color indexed="81"/>
            <rFont val="Tahoma"/>
            <family val="2"/>
          </rPr>
          <t>Diese Menge müssen Sie ebenfalls im Register-&gt; Abklärung LWR in der entprechenden Spalte des Brandabschnittes eintragen.</t>
        </r>
        <r>
          <rPr>
            <sz val="9"/>
            <color indexed="81"/>
            <rFont val="Tahoma"/>
            <family val="2"/>
          </rPr>
          <t xml:space="preserve">
</t>
        </r>
      </text>
    </comment>
    <comment ref="M48" authorId="0" shapeId="0" xr:uid="{00000000-0006-0000-0200-000006000000}">
      <text>
        <r>
          <rPr>
            <b/>
            <sz val="9"/>
            <color indexed="81"/>
            <rFont val="Tahoma"/>
            <family val="2"/>
          </rPr>
          <t>Hier tragen Sie bitte noch die Mengen an anderen brennbaren Stoffen wie z.B. Verpackungsmaterialien, Füllmaterialien usw. ein. Diese erhöhen die Brandlast und sind daher ebenfalls für die Berechnung des nötigen Löschwasserrückhaltevolumens relevant.</t>
        </r>
        <r>
          <rPr>
            <sz val="9"/>
            <color indexed="81"/>
            <rFont val="Tahoma"/>
            <family val="2"/>
          </rPr>
          <t xml:space="preserve">
</t>
        </r>
      </text>
    </comment>
    <comment ref="J59" authorId="0" shapeId="0" xr:uid="{00000000-0006-0000-0200-000007000000}">
      <text>
        <r>
          <rPr>
            <b/>
            <sz val="9"/>
            <color indexed="81"/>
            <rFont val="Tahoma"/>
            <family val="2"/>
          </rPr>
          <t>Hier wird die Summe der Menge aller Stoffe je Brennbarkeit aus den obigen Zusammenstellungen gebildet.
Diese Summe (das Total im blauen Feld) müssen Sie im Register-&gt;LWR Berechnung eintragen, dies aber nur, wenn die Auswertung im Register-&gt; Abklärung LWR ergibt, dass für diesen Brandabschnitt ein Löschwasserrückhalt notwendig ist.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Butscher Ernst</author>
    <author>EBUTSCHER</author>
    <author>Christian Buser</author>
  </authors>
  <commentList>
    <comment ref="B1" authorId="0" shapeId="0" xr:uid="{00000000-0006-0000-0300-000001000000}">
      <text>
        <r>
          <rPr>
            <b/>
            <sz val="9"/>
            <color indexed="81"/>
            <rFont val="Tahoma"/>
            <family val="2"/>
          </rPr>
          <t xml:space="preserve">
In die pastellgrünen Felder können Daten frei eingegeben werden.
Bei den blauen Feldern können Sie nur das Häckchen setzen oder wieder entfernen.
</t>
        </r>
      </text>
    </comment>
    <comment ref="C1" authorId="0" shapeId="0" xr:uid="{00000000-0006-0000-0300-000002000000}">
      <text>
        <r>
          <rPr>
            <b/>
            <sz val="9"/>
            <color indexed="81"/>
            <rFont val="Tahoma"/>
            <family val="2"/>
          </rPr>
          <t>Die blauen Felder erlauben nur Eingaben aus einer vorgegebenen Liste, in die grünen Felder können Daten frei eingegeben werden.
Die roten Felder enthalten Berechnungsresultate, in diese kann nichts eingetragen werden.
Bitte füllen Sie alle Spalten in der Zeile aus</t>
        </r>
      </text>
    </comment>
    <comment ref="B3" authorId="1" shapeId="0" xr:uid="{00000000-0006-0000-0300-000003000000}">
      <text>
        <r>
          <rPr>
            <b/>
            <sz val="8"/>
            <color indexed="81"/>
            <rFont val="Tahoma"/>
            <family val="2"/>
          </rPr>
          <t>Hier bitte die Bezeichnung des Brandabschnittes eintragen z.B. Lagerraum 1B im Untergeschoss, Produktionshalle etc.
Wenn für diesen Bereich ein Löschwasserrückhalt notwendig ist, wird das Feld Rot eingefärbt.
In diesem Fall wird der Brandabschnitt automatisch auf das Blatt LWR-Berechnung übertragen. Dort müssen Sie zusätzliche Angaben eintragen. Das notwendige Löschwasserrückhaltevolumen wird dann automatisch berechnet und angezeigt.
Wenn kein Bereich Rot gefärbt ist, ist auch kein Löschwasserrückhalt zwingend.
Diese Bewertung beruht darauf, dass Sie alles korrekt ausgefüllt haben. Sie entbindet Sie aber nicht von der Sorgfaltspflicht und Verantwortung. Es können daraus auch keine Rechte abgeleitet werden.</t>
        </r>
        <r>
          <rPr>
            <sz val="8"/>
            <color indexed="81"/>
            <rFont val="Tahoma"/>
            <family val="2"/>
          </rPr>
          <t xml:space="preserve">
</t>
        </r>
      </text>
    </comment>
    <comment ref="C3" authorId="1" shapeId="0" xr:uid="{00000000-0006-0000-0300-000004000000}">
      <text>
        <r>
          <rPr>
            <b/>
            <sz val="8"/>
            <color indexed="81"/>
            <rFont val="Tahoma"/>
            <family val="2"/>
          </rPr>
          <t>Hier müssen Sie die in diesem Brandabschnitt gelagerte Gesamtmenge an wassergefärdenden Stoffen mit WGK3 eintragen.
Zählen Sie dazu die Mengen der einzelnen Stoffe mit WGK3 zusammen und geben Sie die Menge in kg ein.
Die WGK (Wassergefährdungsklasse) finden Sie im Sicherheitsdatenblatt des Produktes.</t>
        </r>
      </text>
    </comment>
    <comment ref="D3" authorId="1" shapeId="0" xr:uid="{00000000-0006-0000-0300-000005000000}">
      <text>
        <r>
          <rPr>
            <b/>
            <sz val="8"/>
            <color indexed="81"/>
            <rFont val="Tahoma"/>
            <family val="2"/>
          </rPr>
          <t>Hier müssen Sie die in diesem  Brandabschnitt gelagerte Gesamtmenge an wassergefärdenden Stoffen mit WGK2 eintragen.
Zählen Sie dazu die Mengen der einzelnen Stoffe mit WGK2 zusammen und geben Sie die Menge in kg ein.
Die WGK (Wassergefährdungsklasse) finden Sie im Sicherheitsdatenblatt des Produktes.</t>
        </r>
      </text>
    </comment>
    <comment ref="E3" authorId="1" shapeId="0" xr:uid="{00000000-0006-0000-0300-000006000000}">
      <text>
        <r>
          <rPr>
            <b/>
            <sz val="8"/>
            <color indexed="81"/>
            <rFont val="Tahoma"/>
            <family val="2"/>
          </rPr>
          <t>Hier müssen Sie die in diesem  Brandabschnitt gelagerte Gesamtmenge an wassergefärdenden Stoffen mit WGK1 eintragen.
Zählen Sie dazu die Mengen der einzelnen Stoffe mit WGK1 zusammen und geben Sie die Menge in kg ein.
Die WGK (Wassergefährdungsklasse) finden Sie im Sicherheitsdatenblatt des Produktes.</t>
        </r>
      </text>
    </comment>
    <comment ref="F3" authorId="1" shapeId="0" xr:uid="{00000000-0006-0000-0300-000007000000}">
      <text>
        <r>
          <rPr>
            <b/>
            <sz val="8"/>
            <color indexed="81"/>
            <rFont val="Tahoma"/>
            <family val="2"/>
          </rPr>
          <t xml:space="preserve">Hier müssen Sie die in diesem Brandabschnitt gelagerte Gesamtmenge an stark wassergefährdenden Stoffen mit einem LC50 </t>
        </r>
        <r>
          <rPr>
            <b/>
            <sz val="8"/>
            <color indexed="81"/>
            <rFont val="Arial"/>
            <family val="2"/>
          </rPr>
          <t>≤</t>
        </r>
        <r>
          <rPr>
            <b/>
            <sz val="8"/>
            <color indexed="81"/>
            <rFont val="Tahoma"/>
            <family val="2"/>
          </rPr>
          <t xml:space="preserve"> 0.1 mg/l eintragen.
Zählen Sie dazu die Mengen der einzelnen Stoffe zusammen und geben Sie die Menge in kg ein.
Den LC50 finden Sie im Sicherheitsdatenblatt des Produktes. Verwenden Sie den tiefsten gefundenen Wert.</t>
        </r>
        <r>
          <rPr>
            <sz val="8"/>
            <color indexed="81"/>
            <rFont val="Tahoma"/>
            <family val="2"/>
          </rPr>
          <t xml:space="preserve">
</t>
        </r>
      </text>
    </comment>
    <comment ref="G3" authorId="1" shapeId="0" xr:uid="{00000000-0006-0000-0300-000008000000}">
      <text>
        <r>
          <rPr>
            <b/>
            <sz val="8"/>
            <color indexed="81"/>
            <rFont val="Tahoma"/>
            <family val="2"/>
          </rPr>
          <t>Diese Produkte können bei einem Brand grössere Mengen wassergefährdender Stoffe freisetzen, die das Löschwasser kontaminieren.
Obwohl stark zucker-oder fetthaltige Lebensmittel nicht giftig sind, verursachen sie beim biologischen Abbau in einem Gewässer oder in der kommunalen Kläranlage eine grosse Sauerstoffzehrung. In einem Gewässer kann dies zu einem Fischsterben oder in einer Kläranlage zum Zusammenbruch der biologischen Reinigungsstufe führen. 
Hier die Summe aller entsprechenden Stoffe in kg eintragen.</t>
        </r>
        <r>
          <rPr>
            <sz val="8"/>
            <color indexed="81"/>
            <rFont val="Tahoma"/>
            <family val="2"/>
          </rPr>
          <t xml:space="preserve">
</t>
        </r>
      </text>
    </comment>
    <comment ref="H3" authorId="1" shapeId="0" xr:uid="{00000000-0006-0000-0300-000009000000}">
      <text>
        <r>
          <rPr>
            <b/>
            <sz val="8"/>
            <color indexed="81"/>
            <rFont val="Tahoma"/>
            <family val="2"/>
          </rPr>
          <t>Auch diese Stoffe  führen bei einem Brand zu stark kontaminiertem Löschwasser.
Hier die Summe aller entsprechender Stoffe im Brandabschnitt eintragen (in kg).</t>
        </r>
        <r>
          <rPr>
            <sz val="8"/>
            <color indexed="81"/>
            <rFont val="Tahoma"/>
            <family val="2"/>
          </rPr>
          <t xml:space="preserve">
</t>
        </r>
      </text>
    </comment>
    <comment ref="I3" authorId="1" shapeId="0" xr:uid="{00000000-0006-0000-0300-00000A000000}">
      <text>
        <r>
          <rPr>
            <b/>
            <sz val="8"/>
            <color indexed="81"/>
            <rFont val="Tahoma"/>
            <family val="2"/>
          </rPr>
          <t>Bei einem Fachmarkt oder Einkaufszentrum sind verschiedenste Produkte vorhanden, die das Löschwasser kontaminieren können. Wenn die gesamte Verkaufsfläche mehr als 5'000 m2 beträgt, ist ein Löschwasserrückhalt notwendig. Markieren Sie in diesem Fall "Ja".
Wenn Sie noch Nebenräume wie Lager etc.  haben, führen Sie diese in den nachfogenden Zeilen auf.</t>
        </r>
      </text>
    </comment>
    <comment ref="J3" authorId="1" shapeId="0" xr:uid="{00000000-0006-0000-0300-00000B000000}">
      <text>
        <r>
          <rPr>
            <b/>
            <sz val="8"/>
            <color indexed="81"/>
            <rFont val="Tahoma"/>
            <family val="2"/>
          </rPr>
          <t>Inertisierung:</t>
        </r>
        <r>
          <rPr>
            <sz val="8"/>
            <color indexed="81"/>
            <rFont val="Tahoma"/>
            <family val="2"/>
          </rPr>
          <t xml:space="preserve">
</t>
        </r>
        <r>
          <rPr>
            <b/>
            <sz val="8"/>
            <color indexed="81"/>
            <rFont val="Tahoma"/>
            <family val="2"/>
          </rPr>
          <t>Bei Brandschutzmassnahmen mit sauerstoffreduzierten Atmosphären fallen in der Regel keine Löschwässer an.
Bei der Inertisierung zum Brand- und Explosionsschutz wird der Luftsauerstoff durch Zugabe von Inertgas (z.B. Argon, Stickstoff, Kohlendioxid) verdrängt.</t>
        </r>
        <r>
          <rPr>
            <sz val="8"/>
            <color indexed="81"/>
            <rFont val="Tahoma"/>
            <family val="2"/>
          </rPr>
          <t xml:space="preserve">
</t>
        </r>
        <r>
          <rPr>
            <b/>
            <sz val="8"/>
            <color indexed="81"/>
            <rFont val="Tahoma"/>
            <family val="2"/>
          </rPr>
          <t>Falls der Brandabschnitt eine sauerstoffreduzierte Atmosphäre enthlält, markieren Sie "Ja".</t>
        </r>
      </text>
    </comment>
    <comment ref="K3" authorId="1" shapeId="0" xr:uid="{00000000-0006-0000-0300-00000C000000}">
      <text>
        <r>
          <rPr>
            <b/>
            <sz val="8"/>
            <color indexed="81"/>
            <rFont val="Tahoma"/>
            <family val="2"/>
          </rPr>
          <t>Hier können Sie zusätzliche Erläuterungen oder Angaben eintragen. Falls der Brandabschnitt ein LWR benötigt, wird dieser Eintrag automatisch auf das Blatt LWR-Berechnung übertragen.</t>
        </r>
        <r>
          <rPr>
            <sz val="8"/>
            <color indexed="81"/>
            <rFont val="Tahoma"/>
            <family val="2"/>
          </rPr>
          <t xml:space="preserve">
</t>
        </r>
      </text>
    </comment>
    <comment ref="L3" authorId="1" shapeId="0" xr:uid="{00000000-0006-0000-0300-00000D000000}">
      <text>
        <r>
          <rPr>
            <b/>
            <sz val="8"/>
            <color indexed="81"/>
            <rFont val="Tahoma"/>
            <family val="2"/>
          </rPr>
          <t>Falls für den Brandabschnitt ein Löschwasserrückhalt nötig ist, wird dies hier angezeigt. Der Brandabschnitt wird dann automatisch auf das Blatt LWR-Berechnung übertragen, wo Sie zusätzliche Angaben eintragen müssen. Das notwendige Löschwasserrückhaltevolumen wird dann automatisch berechnet und angezeigt.</t>
        </r>
      </text>
    </comment>
    <comment ref="M3" authorId="1" shapeId="0" xr:uid="{00000000-0006-0000-0300-00000E000000}">
      <text>
        <r>
          <rPr>
            <b/>
            <sz val="8"/>
            <color indexed="81"/>
            <rFont val="Tahoma"/>
            <family val="2"/>
          </rPr>
          <t>Wenn die Auswertung ergibt, dass ein Löschwasserrückhalt nicht zwingend vorgeschrieben ist, können Sie trotzdem freiwillig einen Löschwasserrückhalt realisieren (empfohlen). In diesem Fall können sie hier ein Häkchen setzen. Dieser Bereich wird dann auf das Register LWR-Berechnung übertragen, wo Sie das nötige Volumen berechnen können.</t>
        </r>
      </text>
    </comment>
    <comment ref="B20" authorId="2" shapeId="0" xr:uid="{00000000-0006-0000-0300-00000F000000}">
      <text>
        <r>
          <rPr>
            <b/>
            <sz val="8"/>
            <color indexed="81"/>
            <rFont val="Tahoma"/>
            <family val="2"/>
          </rPr>
          <t>Bitte füllen Sie die Angaben hier aus. Sie werden auf das Blatt LWR-Berechnung übertragen.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Butscher Ernst</author>
    <author xml:space="preserve">EButscher </author>
    <author>EBUTSCHER</author>
    <author>Christian Buser</author>
  </authors>
  <commentList>
    <comment ref="B1" authorId="0" shapeId="0" xr:uid="{00000000-0006-0000-0400-000001000000}">
      <text>
        <r>
          <rPr>
            <sz val="9"/>
            <color indexed="81"/>
            <rFont val="Tahoma"/>
            <family val="2"/>
          </rPr>
          <t xml:space="preserve">
Die blauen Felder erlauben nur Eingaben aus einer vorgegebenen Liste, in die grünen Felder können Daten frei eingegeben werden.
Die roten Felder enthalten Berechnungsresultate, in diese kann nichts eingetragen werden.
Bitte füllen Sie alle Spalten in der Zeile aus</t>
        </r>
      </text>
    </comment>
    <comment ref="B3" authorId="1" shapeId="0" xr:uid="{00000000-0006-0000-0400-000002000000}">
      <text>
        <r>
          <rPr>
            <b/>
            <sz val="8"/>
            <color indexed="81"/>
            <rFont val="Tahoma"/>
            <family val="2"/>
          </rPr>
          <t>Die Bezeichnung des Brandabschnittes wird für diejenigen Bereiche, wo ein Löschwasserrückhalt nötig ist, automatisch übernommen.</t>
        </r>
        <r>
          <rPr>
            <sz val="8"/>
            <color indexed="81"/>
            <rFont val="Tahoma"/>
            <family val="2"/>
          </rPr>
          <t xml:space="preserve">
</t>
        </r>
      </text>
    </comment>
    <comment ref="C3" authorId="1" shapeId="0" xr:uid="{00000000-0006-0000-0400-000003000000}">
      <text>
        <r>
          <rPr>
            <b/>
            <sz val="8"/>
            <color indexed="81"/>
            <rFont val="Tahoma"/>
            <family val="2"/>
          </rPr>
          <t>Hier den Lagertyp aus der Liste auswählen.</t>
        </r>
        <r>
          <rPr>
            <sz val="8"/>
            <color indexed="81"/>
            <rFont val="Tahoma"/>
            <family val="2"/>
          </rPr>
          <t xml:space="preserve">
</t>
        </r>
      </text>
    </comment>
    <comment ref="D3" authorId="1" shapeId="0" xr:uid="{00000000-0006-0000-0400-000004000000}">
      <text>
        <r>
          <rPr>
            <b/>
            <sz val="8"/>
            <color indexed="81"/>
            <rFont val="Tahoma"/>
            <family val="2"/>
          </rPr>
          <t>Die Stapelhöhe beeinflusst das notwendige Löschwasserrückhaltevolumen. Zudem ist die zulässige  Stapelhöhe je nach Lagertyp begrenzt. Falls die Lagerhöhe den zulässigen Wert überschreitet, wird das Feld Rot.</t>
        </r>
      </text>
    </comment>
    <comment ref="E3" authorId="1" shapeId="0" xr:uid="{00000000-0006-0000-0400-000005000000}">
      <text>
        <r>
          <rPr>
            <b/>
            <sz val="8"/>
            <color indexed="81"/>
            <rFont val="Tahoma"/>
            <family val="2"/>
          </rPr>
          <t>Hier muss die Fläche des Brandabschnittes eingetragen werden. Vergewissern Sie sich, dass die eingetragene Flächen stimmen!</t>
        </r>
      </text>
    </comment>
    <comment ref="F3" authorId="1" shapeId="0" xr:uid="{00000000-0006-0000-0400-000006000000}">
      <text>
        <r>
          <rPr>
            <b/>
            <sz val="8"/>
            <color indexed="81"/>
            <rFont val="Tahoma"/>
            <family val="2"/>
          </rPr>
          <t>Die Lagerdichte, resultierend aus der Brandabschnittsfläche und den gelagerten Mengen, wird automatisch berechnet und hier angezeigt. Falls die Lagerdichte unrealistisch hoch ist, wird das Feld Rot. Die Lagerdichte wird auch für die Berechnung des LWR beigezogen (Faktor).</t>
        </r>
        <r>
          <rPr>
            <sz val="8"/>
            <color indexed="81"/>
            <rFont val="Tahoma"/>
            <family val="2"/>
          </rPr>
          <t xml:space="preserve">
</t>
        </r>
      </text>
    </comment>
    <comment ref="G3" authorId="1" shapeId="0" xr:uid="{00000000-0006-0000-0400-000007000000}">
      <text>
        <r>
          <rPr>
            <b/>
            <sz val="8"/>
            <color indexed="81"/>
            <rFont val="Tahoma"/>
            <family val="2"/>
          </rPr>
          <t>Standardmässig wird das LWR mit einer Lagerdichte von 1 to/m2 gerechnet (Ld 1 to/m2). Wenn die Lagerdichte deutlich geringer ist, kann mit der effektiven Lagerdichte gerechnet werden, diese wird dann allerdings festgeschrieben!
Ist die Lagerdichte deutlich grösser, sollte ebenfalls mit der effektiven Lagerdichte gerechnet werden.</t>
        </r>
      </text>
    </comment>
    <comment ref="H3" authorId="1" shapeId="0" xr:uid="{00000000-0006-0000-0400-000008000000}">
      <text>
        <r>
          <rPr>
            <b/>
            <sz val="8"/>
            <color indexed="81"/>
            <rFont val="Tahoma"/>
            <family val="2"/>
          </rPr>
          <t>Hier bitte die entsprechenden Brandschutzmassnahmen aus der vorgegebenen Liste auswählen. Je nach Brandschutzmassnahmen resultieren unterschiedliche Löschwasserrückhaltevolumen.
Bei bestimmten Lagertypen sind die minimalen Brandschutzmassnahmen vorgeschrieben. Werden diese nicht eingehalten, wird das Feld Rot.</t>
        </r>
      </text>
    </comment>
    <comment ref="I3" authorId="1" shapeId="0" xr:uid="{00000000-0006-0000-0400-000009000000}">
      <text>
        <r>
          <rPr>
            <b/>
            <sz val="8"/>
            <color indexed="81"/>
            <rFont val="Tahoma"/>
            <family val="2"/>
          </rPr>
          <t>Hier bitte die maximal gelagerten Mengen (in Tonnen) aller Stoffe, Zubereitungen und Gegenstände mit der Brennbarkeit F1/F2 eintragen.</t>
        </r>
      </text>
    </comment>
    <comment ref="J3" authorId="1" shapeId="0" xr:uid="{00000000-0006-0000-0400-00000A000000}">
      <text>
        <r>
          <rPr>
            <b/>
            <sz val="8"/>
            <color indexed="81"/>
            <rFont val="Tahoma"/>
            <family val="2"/>
          </rPr>
          <t>Hier bitte die maximal gelagerten Mengen (in Tonnen) aller Stoffe, Zubereitungen und Gegenstände mit der Brennbarkeit F3/F4 eintragen.</t>
        </r>
        <r>
          <rPr>
            <sz val="8"/>
            <color indexed="81"/>
            <rFont val="Tahoma"/>
            <family val="2"/>
          </rPr>
          <t xml:space="preserve">
</t>
        </r>
      </text>
    </comment>
    <comment ref="K3" authorId="1" shapeId="0" xr:uid="{00000000-0006-0000-0400-00000B000000}">
      <text>
        <r>
          <rPr>
            <b/>
            <sz val="8"/>
            <color indexed="81"/>
            <rFont val="Tahoma"/>
            <family val="2"/>
          </rPr>
          <t>Hier bitte die maximal gelagerten Mengen (in Tonnen) aller Stoffe, Zubereitungen und Gegenstände mit der Brennbarkeit F5/F6 eintragen.</t>
        </r>
        <r>
          <rPr>
            <sz val="8"/>
            <color indexed="81"/>
            <rFont val="Tahoma"/>
            <family val="2"/>
          </rPr>
          <t xml:space="preserve">
</t>
        </r>
      </text>
    </comment>
    <comment ref="L3" authorId="1" shapeId="0" xr:uid="{00000000-0006-0000-0400-00000C000000}">
      <text>
        <r>
          <rPr>
            <b/>
            <sz val="8"/>
            <color indexed="81"/>
            <rFont val="Tahoma"/>
            <family val="2"/>
          </rPr>
          <t>Das Löschwasserrückhaltevolumen wird automatisch berechnet und hier angezeigt, sofern alle notwendigen Angaben eingetragen wurden.
 Dabei wird auch die Lagerdichte berücksichtigt.</t>
        </r>
      </text>
    </comment>
    <comment ref="M3" authorId="1" shapeId="0" xr:uid="{00000000-0006-0000-0400-00000D000000}">
      <text>
        <r>
          <rPr>
            <b/>
            <sz val="8"/>
            <color indexed="81"/>
            <rFont val="Tahoma"/>
            <family val="2"/>
          </rPr>
          <t>Hier können Meldungen angezeigt werden, wenn gewisse Bedingungen nicht eingehalten werden. Die betroffenen Eingaben werden dabei Rot hinterlegt.</t>
        </r>
      </text>
    </comment>
    <comment ref="N3" authorId="1" shapeId="0" xr:uid="{00000000-0006-0000-0400-00000E000000}">
      <text>
        <r>
          <rPr>
            <b/>
            <sz val="8"/>
            <color indexed="81"/>
            <rFont val="Tahoma"/>
            <family val="2"/>
          </rPr>
          <t>Hier die Ortsbezeichnung des LWR gemäss den beigelegten Plänen eintragen.</t>
        </r>
      </text>
    </comment>
    <comment ref="O3" authorId="1" shapeId="0" xr:uid="{00000000-0006-0000-0400-00000F000000}">
      <text>
        <r>
          <rPr>
            <b/>
            <sz val="8"/>
            <color indexed="81"/>
            <rFont val="Tahoma"/>
            <family val="2"/>
          </rPr>
          <t>Hier das effektiv vorhandene LWR eintragen</t>
        </r>
        <r>
          <rPr>
            <sz val="8"/>
            <color indexed="81"/>
            <rFont val="Tahoma"/>
            <family val="2"/>
          </rPr>
          <t xml:space="preserve">
Die Volumenverdrängung durch grossflächige dichte Einrichtungen und Anlagen sowie grosse Volumina an Lagergütern (z.B. Hochregallagern, Tanks) ist angemessen anzurechnen.</t>
        </r>
      </text>
    </comment>
    <comment ref="P3" authorId="1" shapeId="0" xr:uid="{00000000-0006-0000-0400-000010000000}">
      <text>
        <r>
          <rPr>
            <b/>
            <sz val="8"/>
            <color indexed="81"/>
            <rFont val="Tahoma"/>
            <family val="2"/>
          </rPr>
          <t>Passive Systeme sind bei einem Ereignis direkt nutzbar (z.B. baulicher Art wie Keller, Rückhaltebecken), aktive Systeme erfordern eine Aktion (z.B. Schieber welche im Brandfall zuerst geschlossen werden müssen).</t>
        </r>
      </text>
    </comment>
    <comment ref="Q3" authorId="2" shapeId="0" xr:uid="{00000000-0006-0000-0400-000011000000}">
      <text>
        <r>
          <rPr>
            <b/>
            <sz val="8"/>
            <color indexed="81"/>
            <rFont val="Tahoma"/>
            <family val="2"/>
          </rPr>
          <t>Es  ist kurz zu beschreiben, wie das LW ins LWR-Volumen fliesst und/ oder wie das Löschwasser im LWR-Volumen zurückgehalten wird. Z.B. via automatische Löschwasserrückhaltebarieren bei den Türen, via Bodenabläufe in Ableitrohr, via Kanalisationsschieber und Rückstau ins LWR-Volumen, via Liftschacht und Aufbordung bei den Türen.
Weiter ist zu beschreiben, ob die technischen Einrichtungen automatisch oder manuell betätigt werden. 
Achtung: LW darf im EG nicht unkontrolliert bei Türen / Toren ins Freie gelangen, die Aussenwände müssen gegen die Hitzestrahlung und den Wasserdruck gesichert sein.</t>
        </r>
      </text>
    </comment>
    <comment ref="R3" authorId="2" shapeId="0" xr:uid="{00000000-0006-0000-0400-000012000000}">
      <text>
        <r>
          <rPr>
            <b/>
            <sz val="8"/>
            <color indexed="81"/>
            <rFont val="Tahoma"/>
            <family val="2"/>
          </rPr>
          <t>Falls das vorhandene Volumen kleiner ist als das erforderliche Volumen oder falls die Ableitung des Löschwassers nicht gesichert ist, sind weitere Massnahmen zu planen.</t>
        </r>
        <r>
          <rPr>
            <sz val="8"/>
            <color indexed="81"/>
            <rFont val="Tahoma"/>
            <family val="2"/>
          </rPr>
          <t xml:space="preserve">
</t>
        </r>
      </text>
    </comment>
    <comment ref="S3" authorId="1" shapeId="0" xr:uid="{00000000-0006-0000-0400-000013000000}">
      <text>
        <r>
          <rPr>
            <b/>
            <sz val="8"/>
            <color indexed="81"/>
            <rFont val="Tahoma"/>
            <family val="2"/>
          </rPr>
          <t>Für die Bereiche, wo ein Löschwasserrückhalt nötig ist, werden die Bemerkungen automatisch übernommen.
Sie können diese aber auch überschreiben.
Hier können auch Bemerkungen zum jeweiligen Bereich eingetragen werden. Z.B. wird nur als Zwischenlager für den Warenumschlag verwendet. Oder Tageslager neben der Produktionsanlage usw.</t>
        </r>
      </text>
    </comment>
    <comment ref="AG3" authorId="2" shapeId="0" xr:uid="{00000000-0006-0000-0400-000014000000}">
      <text>
        <r>
          <rPr>
            <b/>
            <sz val="8"/>
            <color indexed="81"/>
            <rFont val="Tahoma"/>
            <family val="2"/>
          </rPr>
          <t>Hier wird der Faktor für die Lagerdichte (Spalte BT) berücksichtigt</t>
        </r>
        <r>
          <rPr>
            <sz val="8"/>
            <color indexed="81"/>
            <rFont val="Tahoma"/>
            <family val="2"/>
          </rPr>
          <t xml:space="preserve">
</t>
        </r>
      </text>
    </comment>
    <comment ref="M4" authorId="2" shapeId="0" xr:uid="{00000000-0006-0000-0400-000015000000}">
      <text>
        <r>
          <rPr>
            <b/>
            <sz val="8"/>
            <color indexed="81"/>
            <rFont val="Tahoma"/>
            <family val="2"/>
          </rPr>
          <t>Wenn die Brandabschnittfläche nach VKF und die Obergrenze für die LWR Berechnung überschritten ist, wird das LWR-Volumen nicht angezeigt. Sie benötigen dann die Zustimmung der Gebäudeversicherung. Liegt diese vor, können Sie das Kästchen anklicken, das LWR wird dann berechnet.</t>
        </r>
        <r>
          <rPr>
            <sz val="8"/>
            <color indexed="81"/>
            <rFont val="Tahoma"/>
            <family val="2"/>
          </rPr>
          <t xml:space="preserve">
</t>
        </r>
      </text>
    </comment>
    <comment ref="B22" authorId="3" shapeId="0" xr:uid="{00000000-0006-0000-0400-000016000000}">
      <text>
        <r>
          <rPr>
            <b/>
            <sz val="8"/>
            <color indexed="81"/>
            <rFont val="Tahoma"/>
            <family val="2"/>
          </rPr>
          <t>Die Angaben werden vom Blatt "Abklärung übernommen</t>
        </r>
      </text>
    </comment>
  </commentList>
</comments>
</file>

<file path=xl/sharedStrings.xml><?xml version="1.0" encoding="utf-8"?>
<sst xmlns="http://schemas.openxmlformats.org/spreadsheetml/2006/main" count="805" uniqueCount="654">
  <si>
    <t>Erläuterungen:</t>
  </si>
  <si>
    <t>Warum muss Löschwasser zurückgehalten werden?</t>
  </si>
  <si>
    <t>Wann ist ein Löschwasserrückhalt notwendig?</t>
  </si>
  <si>
    <t>Wassergefährdung (wg)</t>
  </si>
  <si>
    <t>stark wg</t>
  </si>
  <si>
    <t>wg</t>
  </si>
  <si>
    <t>schwach wg</t>
  </si>
  <si>
    <t>WGK (D)</t>
  </si>
  <si>
    <t>-</t>
  </si>
  <si>
    <t>Geltungsbereich:</t>
  </si>
  <si>
    <t>Anmerkung zu den  Tabellen:</t>
  </si>
  <si>
    <t>Anmerkungen zur Berechnung des LWR:</t>
  </si>
  <si>
    <t>Zur Nutzung dieses Tools:</t>
  </si>
  <si>
    <t>Dieses Tool wird laufend verbessert und an neue Erkenntnisse angepasst. Nutzen Sie jeweils die aktuelle Version auf unserer Homepage.</t>
  </si>
  <si>
    <t>Durch den Kontakt mit Lagergütern, Brandschutt und Verbrennungsprodukten wird das Löschwasser mit verschiedenen Schadstoffen belastet.</t>
  </si>
  <si>
    <t>Löschwasser in die Umwelt, kann das gravierende Folgen haben:</t>
  </si>
  <si>
    <t>Der Brand kann auch Behälter so beeinträchtigen, dass die darin gelagerten Flüssigkeiten auslaufen. Gelangt kontaminiertes</t>
  </si>
  <si>
    <t>Fische und andere Lebewesen in Gewässern werden vergiftet.</t>
  </si>
  <si>
    <t>Schadstoffe lagern sich auf dem Grund von Gewässern ab und belasten diese über lange Zeit.</t>
  </si>
  <si>
    <t>Löschwasser gelangt ins Grundwasser und gefährdet dort das Trinkwasser.</t>
  </si>
  <si>
    <t>Mit Löschwasser kontaminierte Böden werden zu Altlasten.</t>
  </si>
  <si>
    <t>Die Reinigungsleistung der ARA nimmt ab und ihr Betrieb wird erschwert, was Gewässerverschmutzungen zur Folge haben kann.</t>
  </si>
  <si>
    <t>Solche Umweltschäden können nur mit grossem Aufwand beseitigt werden. Darum sind die Inhaberinnen und Inhaber eines Betriebs</t>
  </si>
  <si>
    <t>gesetzlich verpflichtet, belastetes Löschwasser zurückzuhalten.</t>
  </si>
  <si>
    <t>Ein Löschwasserrückhalt ist ab einer gewissen Menge wassergefährdender Stoffe und Zubereitungen pro Brandabschnitt (Mengengrenze)</t>
  </si>
  <si>
    <t>zwingend notwendig.  Grundlage für die Ermittlung der Rückhaltepflicht bilden Angaben zur Art (Wassergefährdung) und Menge der</t>
  </si>
  <si>
    <t>gelagerten gefährlichen Stoffe und Zubereitungen sowie Informationen zur Brandabschnittsbildung.</t>
  </si>
  <si>
    <t>werden, die direkt oder im Brandfall wassergefährdend werden. Der Betrieb kann sich hohe Folgekosten ersparen.</t>
  </si>
  <si>
    <t>Die Angaben zur Wassergefährdung eines Stoffes oder einer Zubereitung sind im Sicherheitsdatenblatt des Produktes zu finden. Dieses kann</t>
  </si>
  <si>
    <t>beim Händler oder im Internet bezogen werden.</t>
  </si>
  <si>
    <t>awg: allgemein wassergefährdend (z.B. Wirtschaftsdünger, Jauche, Silagesickersaft)</t>
  </si>
  <si>
    <t>und Zubereitungen nach ihrer Wassergefährdung aufgrund von toxikologischen und ökotoxikologischen Stoffeigenschaften.</t>
  </si>
  <si>
    <t>Brandabschnitt vorhanden sind. Wenn Sie z.B. mehrere Stoffe mit WGK3 im selben Brandabschnitt haben, müssen Sie die Mengen</t>
  </si>
  <si>
    <t>zusammenzählen. Lagern Stoffe und Zubereitungen unterschiedlicher Wassergefährdungsklassen in einem gemeinsamen Brandabschnitt,</t>
  </si>
  <si>
    <t>so werden die Stoffmengen in WGK 3-Äquivalente umgerechnet und miteinander addiert.</t>
  </si>
  <si>
    <t>100 kg WGK 1 = 10 kg WGK 2; 10 kg WGK 2 = 1 kg WGK 3</t>
  </si>
  <si>
    <t>Mengengrenze / BA</t>
  </si>
  <si>
    <t>50 kg</t>
  </si>
  <si>
    <t>500 kg</t>
  </si>
  <si>
    <t>5'000 kg</t>
  </si>
  <si>
    <t>50'000 kg</t>
  </si>
  <si>
    <t>stark wassergefährdend mit</t>
  </si>
  <si>
    <t xml:space="preserve"> z.B. Pestizide etc.</t>
  </si>
  <si>
    <t>Produktklasse</t>
  </si>
  <si>
    <t>Stoffe</t>
  </si>
  <si>
    <t>Mengengrenze kg</t>
  </si>
  <si>
    <t>Sonderabfälle</t>
  </si>
  <si>
    <t>entsprechend WGK</t>
  </si>
  <si>
    <t>Mineralölprodukte in Heiz- und Tankräumen oder erdverlegt</t>
  </si>
  <si>
    <t>keine Mengengrenze</t>
  </si>
  <si>
    <t>Mineralölprodukte in Tanks oder Gebinden</t>
  </si>
  <si>
    <t>Heizöl, Diesel, Benzin, Altöl, Schmier- und sonstige mineralische Oele etc.</t>
  </si>
  <si>
    <t>Säuren, Laugen, Eisenchlorid etc.</t>
  </si>
  <si>
    <t>Holz</t>
  </si>
  <si>
    <t>Spanplatten und Möbel</t>
  </si>
  <si>
    <t>Abfälle</t>
  </si>
  <si>
    <t>Lebensmittel</t>
  </si>
  <si>
    <t>&gt;5'000 m2 Verkaufsfläche</t>
  </si>
  <si>
    <t>nicht brennbare Flüssigkeiten in Lagern mit 100 % Auffangvolumen in separatem Brandabschnitt ohne Brandlast</t>
  </si>
  <si>
    <t>Grundsätzlich liegt es in der Verantwortung jedes Betreibers, dass auch im Brandfall die Umwelt nicht geschädigt wird. Auch wenn</t>
  </si>
  <si>
    <t>Löschwasser-Rückhaltemassnahmen sind in jedem Betrieb sinnvoll, wo Flüssigkeiten oder Feststoffe verwendet oder gelagert</t>
  </si>
  <si>
    <t>Als wichtiges Arbeitsmittel für die Beurteilung der brandschutzrelevanten Belange ist die Brandschutzrichtlinie „Gefährliche Stoffe (26-15)“ der VKF beizuziehen.</t>
  </si>
  <si>
    <t>Brandgefährlichkeit</t>
  </si>
  <si>
    <t xml:space="preserve">(= Globally Harmonized System) je nach Eigenschaften in so genannte H-Sätze eingeteilt (H = hazard). Die H-Sätze für die Festlegung der </t>
  </si>
  <si>
    <t xml:space="preserve"> Tabelle aufgelistet.</t>
  </si>
  <si>
    <t>H224</t>
  </si>
  <si>
    <t>H225</t>
  </si>
  <si>
    <t>entzündbare Flüssigkeit und Dampf</t>
  </si>
  <si>
    <t>H226</t>
  </si>
  <si>
    <t>Brennbare Stoffe (ohne GHS-Klassierung)</t>
  </si>
  <si>
    <t>Flp. &gt; 60 °C – 100 °C</t>
  </si>
  <si>
    <t>Flp. &gt; 100 °C</t>
  </si>
  <si>
    <t>F5/F6</t>
  </si>
  <si>
    <t>Eigenschaften der Stoffe und Zubereitungen</t>
  </si>
  <si>
    <t>Klassierung Kurzform</t>
  </si>
  <si>
    <t>Kriterien (Flp.:Flammpunkt, Sdp.: Siedepunkt</t>
  </si>
  <si>
    <t>H Satz</t>
  </si>
  <si>
    <t>Flp. Nicht bestimmbar schwer/nicht brennbar</t>
  </si>
  <si>
    <t>leicht entzündbare Flüssigkeit und Dampf</t>
  </si>
  <si>
    <t>extrem entzündbare Flüssigkeit und Dampf</t>
  </si>
  <si>
    <t>Mengengrenze entsprechend WGK</t>
  </si>
  <si>
    <t>Wie hoch sind die Mengengrenzen?</t>
  </si>
  <si>
    <t>Die Mengengrenzen gelten immer für die Summe der Stoffe mit den gleichen Eigenschaften, die im selben</t>
  </si>
  <si>
    <t>* gemäss „Lagerung gefährlicher Stoffe“ – Leitfaden für die Praxis.</t>
  </si>
  <si>
    <t>Lagerklasse 3 *</t>
  </si>
  <si>
    <t>Berechnungsgrundlagen:</t>
  </si>
  <si>
    <t>Bezeichnung Brandabschnitt</t>
  </si>
  <si>
    <t>Lagerart (Block-/Regal-/Hochregallager)</t>
  </si>
  <si>
    <t>Stapelhöhe</t>
  </si>
  <si>
    <t>m</t>
  </si>
  <si>
    <t>m2</t>
  </si>
  <si>
    <t>Brandschutzmassnahme</t>
  </si>
  <si>
    <t>Bemerkungen:</t>
  </si>
  <si>
    <t>kg</t>
  </si>
  <si>
    <t>Stoffbezeichnung</t>
  </si>
  <si>
    <t>Inhaltsstoffe</t>
  </si>
  <si>
    <r>
      <t xml:space="preserve">LC50 </t>
    </r>
    <r>
      <rPr>
        <b/>
        <sz val="11"/>
        <color indexed="8"/>
        <rFont val="Arial"/>
        <family val="2"/>
      </rPr>
      <t>≤</t>
    </r>
    <r>
      <rPr>
        <b/>
        <sz val="11"/>
        <color indexed="8"/>
        <rFont val="Calibri"/>
        <family val="2"/>
      </rPr>
      <t xml:space="preserve"> 0.1</t>
    </r>
  </si>
  <si>
    <t>WGK 3</t>
  </si>
  <si>
    <t>WGK 2</t>
  </si>
  <si>
    <t>WGK1</t>
  </si>
  <si>
    <t>F1/F2</t>
  </si>
  <si>
    <t>F3/F4</t>
  </si>
  <si>
    <t>Beispiel: Desinfektionsmittel</t>
  </si>
  <si>
    <t>Javellewasser (Natriumhypochlorit) &gt;5% freies Chlor</t>
  </si>
  <si>
    <t>Typ</t>
  </si>
  <si>
    <t>Brandabschnitt</t>
  </si>
  <si>
    <t>Stoffe mit LC50 ≤ 0.1 mg/l</t>
  </si>
  <si>
    <t>Bemerkungen</t>
  </si>
  <si>
    <t>Auswertung</t>
  </si>
  <si>
    <t>Verweis</t>
  </si>
  <si>
    <t>Lagermenge WGK 3</t>
  </si>
  <si>
    <t>Lagermenge WGK 2</t>
  </si>
  <si>
    <t xml:space="preserve">Lagermenge an Stoffen mit einem LC50 ≤ 0.1 mg/l </t>
  </si>
  <si>
    <t>Fachmarkt oder Einkaufszentrum mit mehr als 5000 m2 Fläche.</t>
  </si>
  <si>
    <t>LC50</t>
  </si>
  <si>
    <t>Fadchmarkt/Einkaufszentrum</t>
  </si>
  <si>
    <t>Ja</t>
  </si>
  <si>
    <t>Geoportal Kanton Luzern</t>
  </si>
  <si>
    <t>Das Gewässerschutzgesetz verlangt, dass Ihr Betrieb alle nach den Umständen gebotene Sorgfalt anwendet, um nachteilige</t>
  </si>
  <si>
    <t>Einwirkungen auf die Gewässer zu vermeiden. Diese Sorgfaltspflicht gilt immer.</t>
  </si>
  <si>
    <t>Auswahllisten</t>
  </si>
  <si>
    <t>Lagerart</t>
  </si>
  <si>
    <t>Blocklager</t>
  </si>
  <si>
    <t>Regallager</t>
  </si>
  <si>
    <t>Brandschutzkonzept</t>
  </si>
  <si>
    <t>Stapelhöhe m</t>
  </si>
  <si>
    <t>Art LWR</t>
  </si>
  <si>
    <t>aktiv</t>
  </si>
  <si>
    <t>passiv</t>
  </si>
  <si>
    <t>WGK3</t>
  </si>
  <si>
    <t>WGK2</t>
  </si>
  <si>
    <t>Mengengrenzen kg</t>
  </si>
  <si>
    <t>max. Lagerdichte t/m2</t>
  </si>
  <si>
    <t>max. Lagerhöhe m</t>
  </si>
  <si>
    <t>F5/6</t>
  </si>
  <si>
    <t>F1/2</t>
  </si>
  <si>
    <t>F3/4</t>
  </si>
  <si>
    <t>Diese Angaben werden für die Berechnung des LWR, für die Anzeige der Auswahllisten, Prüfungen und Meldetexte verwendet. Änderungen dieser Werte sind direkt wirksam. Es können nur Werte in grünen Feldern geändert werden</t>
  </si>
  <si>
    <t>Regallager ohne Sprinkler</t>
  </si>
  <si>
    <t>Tabellen für Berechnung LWR</t>
  </si>
  <si>
    <t>Block und Regallager ohne Sprinkler</t>
  </si>
  <si>
    <t>Berechnung:</t>
  </si>
  <si>
    <t>V=b*(l+z)*qf*tf*Ab</t>
  </si>
  <si>
    <t>Brandfaktor b:</t>
  </si>
  <si>
    <t>Zuschlag z zum Wasserbedarf,  Blocklager ohne Sprinkler</t>
  </si>
  <si>
    <t>z</t>
  </si>
  <si>
    <t>bis</t>
  </si>
  <si>
    <t>ab</t>
  </si>
  <si>
    <t>Für qF und tF wird ein Polynom verwendet;</t>
  </si>
  <si>
    <t>tF = 0.3*BA</t>
  </si>
  <si>
    <t>Block und Regallager mit Sprinkler</t>
  </si>
  <si>
    <t>V=qSP*tN*Aw</t>
  </si>
  <si>
    <t>ist sie eine Konstante von 250 m2</t>
  </si>
  <si>
    <t>F1-F4</t>
  </si>
  <si>
    <t>50-250</t>
  </si>
  <si>
    <t>&gt;250</t>
  </si>
  <si>
    <t>Zwischenwerte rechnen</t>
  </si>
  <si>
    <t>Nennwirkzeit tN</t>
  </si>
  <si>
    <t>&lt;6</t>
  </si>
  <si>
    <t>&lt;9</t>
  </si>
  <si>
    <t>&lt;12</t>
  </si>
  <si>
    <t>&gt;12</t>
  </si>
  <si>
    <t>Lagerhöhe m</t>
  </si>
  <si>
    <t>Für Test notwendig!</t>
  </si>
  <si>
    <t>Fläche Ab</t>
  </si>
  <si>
    <t>Ab</t>
  </si>
  <si>
    <t>Name des Betriebes:</t>
  </si>
  <si>
    <t>Postadresse:</t>
  </si>
  <si>
    <t>Name der verantwortlichen Person:</t>
  </si>
  <si>
    <t>Telefon:</t>
  </si>
  <si>
    <t>Datum:</t>
  </si>
  <si>
    <t>Gewässerschutzbereich (Geoportal):</t>
  </si>
  <si>
    <t>Angaben zum Lager</t>
  </si>
  <si>
    <t>Brandschutz-massnahmen</t>
  </si>
  <si>
    <t>Erforderliches Löschwasserrückhaltevolumen</t>
  </si>
  <si>
    <t>Angaben zum Löschwasserrückhalt</t>
  </si>
  <si>
    <t>Blocklager/Regallager</t>
  </si>
  <si>
    <t>mit Sprinkler</t>
  </si>
  <si>
    <t>Tests</t>
  </si>
  <si>
    <t>Test Lagerdichte</t>
  </si>
  <si>
    <t>Verweise</t>
  </si>
  <si>
    <t xml:space="preserve">Stapelhöhe kleiner als m </t>
  </si>
  <si>
    <t>Lagerdichte in t pro m2, wird automatisch berechnet</t>
  </si>
  <si>
    <t>Berechnung mit Lagerdichte</t>
  </si>
  <si>
    <t>in m3 , wird automatisch berechnet</t>
  </si>
  <si>
    <t>Ort des LWR-Volumens, Ortsbezeichnung gemäss Plan</t>
  </si>
  <si>
    <r>
      <t>effektiv vorhandenes LWR in m</t>
    </r>
    <r>
      <rPr>
        <b/>
        <vertAlign val="superscript"/>
        <sz val="10"/>
        <color indexed="63"/>
        <rFont val="Arial"/>
        <family val="2"/>
      </rPr>
      <t>3</t>
    </r>
  </si>
  <si>
    <t>Art des LWR Rückhaltes</t>
  </si>
  <si>
    <t>Wie gelangt das LW in das LWR-Vomumen?</t>
  </si>
  <si>
    <t>Welche zusätzlichen Massnahmen sind geplant?</t>
  </si>
  <si>
    <t>Brandfaktor b für F3/4</t>
  </si>
  <si>
    <t>Brandfaktor b für F5/6</t>
  </si>
  <si>
    <t>Zuschlag z</t>
  </si>
  <si>
    <t>qF</t>
  </si>
  <si>
    <t>tF</t>
  </si>
  <si>
    <t>LWR F1/2</t>
  </si>
  <si>
    <t>LWR F3/4</t>
  </si>
  <si>
    <t>LWR F 5/6</t>
  </si>
  <si>
    <t>LWR Total ohne Sprinkler, Faktor für Lagerdichte wird berücksichtigt</t>
  </si>
  <si>
    <t>Lagertyp (Spaltenzähler)</t>
  </si>
  <si>
    <t>Stapelhöhe (Spaltenzahl)</t>
  </si>
  <si>
    <t>massgebende Wirkfläche AW</t>
  </si>
  <si>
    <t>qSP  F1-F4</t>
  </si>
  <si>
    <t>qSP F5/6</t>
  </si>
  <si>
    <t>LWR F1-F4</t>
  </si>
  <si>
    <t>LWR F5/6</t>
  </si>
  <si>
    <t>Test für Faktor Lagerdiche</t>
  </si>
  <si>
    <t>Faktor für Lagerdichte</t>
  </si>
  <si>
    <t>Branche</t>
  </si>
  <si>
    <t>Homepage</t>
  </si>
  <si>
    <t>Datum</t>
  </si>
  <si>
    <t>Unterschrift</t>
  </si>
  <si>
    <t>Lagerfläche m2</t>
  </si>
  <si>
    <t>Brandschutzmassnahmen (Zähler)</t>
  </si>
  <si>
    <t>Ab &lt;</t>
  </si>
  <si>
    <t>Festwerte CEA</t>
  </si>
  <si>
    <t>Ab &gt;=</t>
  </si>
  <si>
    <t>Mischlager</t>
  </si>
  <si>
    <t>Berechnung des LWR berücksichtigt werden soll in %</t>
  </si>
  <si>
    <t>gesamte Lagermenge</t>
  </si>
  <si>
    <t>Maximaler Anteil Stoffmenge mit der höchsten Brennbarkeit, der bei Mischlagern nicht für die</t>
  </si>
  <si>
    <t>nächsthöhere Lagerfläche für Brechnung tN Zwischenwerte</t>
  </si>
  <si>
    <t>tiefere Lagerfläche für Brechnung tN Zwischenwerte</t>
  </si>
  <si>
    <t>tN bezogen auf tiefere Lagerfläche</t>
  </si>
  <si>
    <t>tN bezogen auf höhere Lagerfläche</t>
  </si>
  <si>
    <t>Zwischenwerte tN berechnen</t>
  </si>
  <si>
    <t>Für Berechnung LWR mit Sprinkler:massgebendes tN gerechnet mit Zwischenflächen, bei K3</t>
  </si>
  <si>
    <t>LWR total, Faktor für Lagerdichte wird berücksichtigt</t>
  </si>
  <si>
    <t>Zeilenindex maximale BA-Grösse Wenn überschritten dann 1. 5%-Grenze wird berücksichtigt</t>
  </si>
  <si>
    <t>Obergrenze BA-Grösse</t>
  </si>
  <si>
    <t>nach CEA</t>
  </si>
  <si>
    <t>Obergrenze für LWR-Berechnung</t>
  </si>
  <si>
    <t>wenn 1 dann Anzeige ausschalten</t>
  </si>
  <si>
    <t>Meldetexte</t>
  </si>
  <si>
    <t>Wenn Blocklager&gt;Maximalhöhe, dann 1 Meldetext</t>
  </si>
  <si>
    <t>Wenn Regallager&gt;Maximalhöhe ohne Sprinkler dann 2 Meldetext</t>
  </si>
  <si>
    <t>Wenn Regallager&gt;Maximalhöhe dann 3 Meldetext</t>
  </si>
  <si>
    <t>wenn Obergrenze BA überschritten dann 4 Meldetext</t>
  </si>
  <si>
    <t>wenn Obergrenze LWR Berechnung überschritten dann 5. Meldetext</t>
  </si>
  <si>
    <t>wenn sinnvolle Lagerdichte überschritten 6. Meldetext</t>
  </si>
  <si>
    <t>Test wenn keine Lagermenge eingetragen dann 1</t>
  </si>
  <si>
    <t>Nennwasserbedarf qSP</t>
  </si>
  <si>
    <t>Grenzen Lager</t>
  </si>
  <si>
    <t>Ab m2</t>
  </si>
  <si>
    <t>CEA-Richtlinie</t>
  </si>
  <si>
    <t>tF K1/K2</t>
  </si>
  <si>
    <r>
      <t>qF = 0.0000000833*Ab</t>
    </r>
    <r>
      <rPr>
        <vertAlign val="superscript"/>
        <sz val="10"/>
        <color indexed="8"/>
        <rFont val="Arial"/>
        <family val="2"/>
      </rPr>
      <t>3</t>
    </r>
    <r>
      <rPr>
        <sz val="10"/>
        <color indexed="8"/>
        <rFont val="Arial"/>
        <family val="2"/>
      </rPr>
      <t xml:space="preserve"> - 0.0001*Ab</t>
    </r>
    <r>
      <rPr>
        <vertAlign val="superscript"/>
        <sz val="10"/>
        <color indexed="8"/>
        <rFont val="Arial"/>
        <family val="2"/>
      </rPr>
      <t>2</t>
    </r>
    <r>
      <rPr>
        <sz val="10"/>
        <color indexed="8"/>
        <rFont val="Arial"/>
        <family val="2"/>
      </rPr>
      <t xml:space="preserve"> + 0.0241666667*Ab + 8.5</t>
    </r>
  </si>
  <si>
    <t>neu</t>
  </si>
  <si>
    <t>Test Runden LWR</t>
  </si>
  <si>
    <t>LWR- Faktoren für Lagerdichte</t>
  </si>
  <si>
    <t>Sollen die berechneten LWR-Volumina gerundet werden ?</t>
  </si>
  <si>
    <t>Hier muss immer eine Zahl stehen, sonst funktioniert</t>
  </si>
  <si>
    <t>Regallager / Hochregallager</t>
  </si>
  <si>
    <t>BA &gt; 100 m2 auf</t>
  </si>
  <si>
    <t>BA &lt;=100 m2 auf</t>
  </si>
  <si>
    <t>max. Höhe Blocklager überschritten</t>
  </si>
  <si>
    <t>max. Brandabschnittgrösse</t>
  </si>
  <si>
    <t>max. LWR-Volumen das noch berechnet wird</t>
  </si>
  <si>
    <t>max. sinnvolle Lagerdichte überschritten</t>
  </si>
  <si>
    <t>Nr.</t>
  </si>
  <si>
    <t>(=Code)</t>
  </si>
  <si>
    <t>1)</t>
  </si>
  <si>
    <t>3)</t>
  </si>
  <si>
    <t>2)</t>
  </si>
  <si>
    <t>6)</t>
  </si>
  <si>
    <r>
      <t xml:space="preserve">Zulässige Brandabschnittfläche </t>
    </r>
    <r>
      <rPr>
        <sz val="10"/>
        <color indexed="10"/>
        <rFont val="Arial"/>
        <family val="2"/>
      </rPr>
      <t>4)</t>
    </r>
  </si>
  <si>
    <r>
      <t xml:space="preserve">Zulässige Brandabschnittgrösse </t>
    </r>
    <r>
      <rPr>
        <sz val="10"/>
        <color indexed="10"/>
        <rFont val="Arial"/>
        <family val="2"/>
      </rPr>
      <t>5)</t>
    </r>
  </si>
  <si>
    <t>Das Löschwasserrückhaltevolumen (LWR-Volumen) wird anhand der CEA-Richtlinien berechnet.</t>
  </si>
  <si>
    <t>Brandgefährlichkeit von Stoffen und Zubereitungen unterscheiden sich je nach Flammpunkt bzw. Siedepunkt. Sie sind in nachfolgender</t>
  </si>
  <si>
    <t>Diese Auswahllisten werden in den blauen Feldern verwendet.</t>
  </si>
  <si>
    <t>Hier können die Grenzen für die zulässige Lagerhöhe und für realistische Lagerdichten festgelegt werden. Überschreitungen lösen entsprechende Meldungen aus.</t>
  </si>
  <si>
    <t>Die Meldetexte für die entsprechenden Ereignisse (Ziffer) können hier eingetragen werden.</t>
  </si>
  <si>
    <r>
      <t xml:space="preserve">Hier werden qF und tF für Blocklager und Regallager ohne Sprinkler festgelegt, wobei </t>
    </r>
    <r>
      <rPr>
        <sz val="10"/>
        <color indexed="17"/>
        <rFont val="Arial"/>
        <family val="2"/>
      </rPr>
      <t>b</t>
    </r>
    <r>
      <rPr>
        <b/>
        <sz val="10"/>
        <color indexed="57"/>
        <rFont val="Arial"/>
        <family val="2"/>
      </rPr>
      <t>estimmte Werte nicht über- oder unterschritten werden dürfen</t>
    </r>
    <r>
      <rPr>
        <sz val="10"/>
        <color theme="1"/>
        <rFont val="Arial"/>
        <family val="2"/>
      </rPr>
      <t>. Die Werte innerhalb dieser Grenzen werden mit nebenstehendem Polynom berechnet.</t>
    </r>
  </si>
  <si>
    <t>Gesetzliche Grundlagen</t>
  </si>
  <si>
    <t xml:space="preserve">Das eidgenössische Gewässerschutzgesetz (GSchG) vom 24. Januar 1991 verbietet das Verunreinigen der Gewässer (Art. 6) und verpflichtet jedermann, die nötige Sorgfalt walten zu lassen, damit solche Beeinträchtigungen vermieden werden (Art. 3). </t>
  </si>
  <si>
    <t xml:space="preserve">Die Gewässerschutzverordnung (GSchV) vom 28. Oktober 1998 verpflichtet Betriebsinhaber, dem Risiko einer Gewässerverunreinigung durch ausserordentliche Ereignisse vorzubeugen (Art. 16, Abs. 1). </t>
  </si>
  <si>
    <t xml:space="preserve">Die Verordnung über den Schutz vor Störfällen (Störfallverordnung, StFV) vom 27. Februar 1991 (Stand am 1. April 2013) verpflichtet Inhaber von Betrieben, die dieser Verordnung unterstellt sind, ihre Risiken mit geeigneten Massnahmen gemäss dem Stand der Sicherheitstechnik zu vermindern (Art. 3 sowie Anhänge 2.1 und 2.2). </t>
  </si>
  <si>
    <t>Im Falle eines Brandes ist der Betrieb haftbar für Schäden, die durch austretendes Löschwasser entstehen. Wenn dadurch z.B. ein Grund-</t>
  </si>
  <si>
    <t>Dasselbe gilt, wenn eine Kommunale Kläranlage beeinträchtigt wird oder ein Gewässer verschmutzt wird.</t>
  </si>
  <si>
    <t>wasserträger verschmutzt und für die Trinkwassergewinnung nicht mehr nutzbar ist, können sehr hohe Kosten anfallen.</t>
  </si>
  <si>
    <r>
      <t xml:space="preserve">Löschwasserrückhalte-Konzept, </t>
    </r>
    <r>
      <rPr>
        <b/>
        <sz val="12"/>
        <color indexed="9"/>
        <rFont val="Arial"/>
        <family val="2"/>
      </rPr>
      <t>LWR-Berechnung gemäss Leitfaden Löschwasser-Rückhaltung 2015</t>
    </r>
  </si>
  <si>
    <t>Fachmärkte / Einkaufszentren</t>
  </si>
  <si>
    <t>der Betrieb nicht zwingend rückhaltepflichtig ist, lohnt es sich, freiwillig Massnahmen zu treffen.</t>
  </si>
  <si>
    <t>Flam. Liq. 1</t>
  </si>
  <si>
    <t>Flam. Liq. 2</t>
  </si>
  <si>
    <t>Flam. Liq. 3</t>
  </si>
  <si>
    <t>Entzündbare Feststoffe</t>
  </si>
  <si>
    <t>Flam. Sol. 1</t>
  </si>
  <si>
    <t>H228</t>
  </si>
  <si>
    <t>Flam. Sol. 2</t>
  </si>
  <si>
    <t>Oxidierende Gase</t>
  </si>
  <si>
    <t>Ox. Gas 1</t>
  </si>
  <si>
    <t>H270</t>
  </si>
  <si>
    <t>Oxidierende Flüssigkeiten</t>
  </si>
  <si>
    <t>Ox. Liq. 1</t>
  </si>
  <si>
    <t>H272</t>
  </si>
  <si>
    <t>Ox. Liq. 2</t>
  </si>
  <si>
    <t>Ox. Liq. 3</t>
  </si>
  <si>
    <t>Oxidierende Feststoffe</t>
  </si>
  <si>
    <t>Ox. Sol. 1</t>
  </si>
  <si>
    <t>H271</t>
  </si>
  <si>
    <t>Ox. Sol. 2</t>
  </si>
  <si>
    <t>Inertisierung</t>
  </si>
  <si>
    <t>StFV Ja</t>
  </si>
  <si>
    <t>dann 1 eintragen sonst 0</t>
  </si>
  <si>
    <t xml:space="preserve">Bei Brandschutzanlagen mit sauerstoffreduzierten Atmosphären fallen in der Regel keine Löschwässer an. </t>
  </si>
  <si>
    <t>Da der Löschwasseranfall abhängig von der Brandlast ist, wird ein Faktor für die Lagerdichte eingerechnet.</t>
  </si>
  <si>
    <t>Die Berücksichtigung der Lagerdichte für die Volumenberechnung wird von den Feuerwehrorganen unterstützt.</t>
  </si>
  <si>
    <t>Konzept a.= nur Brandabschnitt (BA)</t>
  </si>
  <si>
    <t>Konzept b.= BA + Brandmeldeanlage (BM)</t>
  </si>
  <si>
    <t>Konzept c.=BA+automatische Löschanlage (LA)</t>
  </si>
  <si>
    <t>K a.- Kc.</t>
  </si>
  <si>
    <t>Wenn LWR-Pflicht bei StFV-Betrieben ungeachtet der Mengengrenze,</t>
  </si>
  <si>
    <t>Konzept b</t>
  </si>
  <si>
    <t>WGK 1: schwach wassergefährdend (z.B. Natronlauge, Salzsäure, Kunstdünger)</t>
  </si>
  <si>
    <t>nwg: nicht wassergefährdend (z.B. Calciumcarbonat, Propan, Bitumen)</t>
  </si>
  <si>
    <r>
      <rPr>
        <b/>
        <sz val="12"/>
        <color indexed="8"/>
        <rFont val="Arial"/>
        <family val="2"/>
      </rPr>
      <t>Berechnung LWR</t>
    </r>
    <r>
      <rPr>
        <sz val="10"/>
        <color theme="1"/>
        <rFont val="Arial"/>
        <family val="2"/>
      </rPr>
      <t xml:space="preserve">
Stoffanteile F1-F4 unter 5 % werden nicht berücksichtigt sofern unter Mengrenze</t>
    </r>
  </si>
  <si>
    <t>Test F3/F4</t>
  </si>
  <si>
    <t>Test F5/F6</t>
  </si>
  <si>
    <t>Test F1/F2</t>
  </si>
  <si>
    <t>Test Stoffe in Brandabschnitt vorhanden. 1=Ja, 0=Nein und Test Mischlager</t>
  </si>
  <si>
    <t>Meldetext Mischlager</t>
  </si>
  <si>
    <t>Meldetext Mischlager, gefährlicher Stoff</t>
  </si>
  <si>
    <t>Meldetexte Mischlager</t>
  </si>
  <si>
    <t>Mischlager gefährliche Stoffe</t>
  </si>
  <si>
    <t xml:space="preserve">Die Lagerdichte ist zu hoch. </t>
  </si>
  <si>
    <t xml:space="preserve">Gefährliche Stoffe in Mengen über 1 Tonne müssen in einem separaten Brandabschnitt gelagert werden. </t>
  </si>
  <si>
    <t xml:space="preserve">Bei Mischlagern ist für die Berechnung des LWR-Volumens der brandgefährlichste Stoff massgebend. </t>
  </si>
  <si>
    <t>Meldetexte:</t>
  </si>
  <si>
    <t>8)</t>
  </si>
  <si>
    <r>
      <t xml:space="preserve">Mischlager </t>
    </r>
    <r>
      <rPr>
        <b/>
        <sz val="10"/>
        <color indexed="10"/>
        <rFont val="Arial"/>
        <family val="2"/>
      </rPr>
      <t>7)</t>
    </r>
  </si>
  <si>
    <t>Maximalhöhe Regallager ohne Sprinkler</t>
  </si>
  <si>
    <t>die LWR-Berechnung nicht, wenn Runden ausgewählt</t>
  </si>
  <si>
    <t>m3 runden</t>
  </si>
  <si>
    <t>LWR haben muss, die Mengengrenzen werden in diesem Fall nicht berücksichtigt (Register "Abklärung LWR-Rückhalt")</t>
  </si>
  <si>
    <t>Faktor LWR</t>
  </si>
  <si>
    <t>Diese Mengengrenzen werden im Register "Abklärung LWR-Rückhalt verwendet und dienen zur Bestimmung ob LWR nötig ist (ausser bei StFV ist 1 eingetragen).</t>
  </si>
  <si>
    <r>
      <t>Wenn der Betrieb unter die</t>
    </r>
    <r>
      <rPr>
        <b/>
        <sz val="10"/>
        <color indexed="8"/>
        <rFont val="Arial"/>
        <family val="2"/>
      </rPr>
      <t xml:space="preserve"> StFV</t>
    </r>
    <r>
      <rPr>
        <sz val="10"/>
        <color theme="1"/>
        <rFont val="Arial"/>
        <family val="2"/>
      </rPr>
      <t xml:space="preserve"> fällt kann hier bestimmt werden, dass er ungeachtet der Mengengrenzen ein</t>
    </r>
  </si>
  <si>
    <t>Konzept a.</t>
  </si>
  <si>
    <t>K. c Blockl.</t>
  </si>
  <si>
    <t>K c. Regall.</t>
  </si>
  <si>
    <t>(grüner und gelber Bereich in Tabelle Leitfaden)</t>
  </si>
  <si>
    <t>Obergrenze für Brandabschnittfläche, wo LWR noch angezeigt werden soll (Ende roter Bereich in Leitfaden, resp Tabellenende)</t>
  </si>
  <si>
    <t>Hinweis für Kantone, die dieses Tool verwenden möchten:</t>
  </si>
  <si>
    <t>Brandabschnitt (BA)</t>
  </si>
  <si>
    <t>BA+autom. Löschanlage</t>
  </si>
  <si>
    <t>Prüfung Brandschutzkonzept=Spaltenindex für Obergrenze Lagermenge. a=1,b=2,c=3, c Regallager=4</t>
  </si>
  <si>
    <t>Ebenso bestimmen die Brandschutzmassnahmen das nötige Volumen. So kann der Einbau einer Sprinkleranlage das nötige Rückhaltevolumen massiv reduzieren.</t>
  </si>
  <si>
    <t>genaue Brandabschnittfläche in m2</t>
  </si>
  <si>
    <t>Für die Lagerung von Stoffen mit einem Flammpunkt ≤ 60 °C</t>
  </si>
  <si>
    <t>(Entz. Fl. 1, 2, 3) ist die Lagerhöhe auf 18 m beschränkt (VKF).</t>
  </si>
  <si>
    <t>Regallager/Hochregallager</t>
  </si>
  <si>
    <t>max. Höhe Regallager/Hochregallager</t>
  </si>
  <si>
    <t>Lagermenge WGK 1</t>
  </si>
  <si>
    <t>Enthält der Brandabschnitt eine sauerstoffreduzierte Atmosphäre?</t>
  </si>
  <si>
    <t>Nur für Kanton Luzern:</t>
  </si>
  <si>
    <t>Lagerdichte berücksichtigen</t>
  </si>
  <si>
    <t>Mischlager berücksichtigen</t>
  </si>
  <si>
    <t>Wenn das Häckchen gesetzt ist, wird mit der Lagermenge statt mit der BA-Fläche gerechnet</t>
  </si>
  <si>
    <t>damit wird das LWR aufgrund der Lagermengen der einzelnen Brandgefährlichkeitsklassen gerechnet</t>
  </si>
  <si>
    <t>K. a/K. b</t>
  </si>
  <si>
    <t>Brandschutzkonzept mit Sprinkleranlage (CEA K4)</t>
  </si>
  <si>
    <t>Brandschutzkonzept mit Brandmeldeanlage (CEA K2)</t>
  </si>
  <si>
    <t>bauliches Brandschutzkonzept (ohne Brandmelde- oder Sprinkleranlage) (CEA K1)</t>
  </si>
  <si>
    <t>CEA K1/K2</t>
  </si>
  <si>
    <t>CEA K3</t>
  </si>
  <si>
    <t>K3 gemäss CEA (Brandmeldeanlage und Betriebsfeuerwehr) wird nicht mehr verwendet</t>
  </si>
  <si>
    <t>Faktor für LWR wird nicht berücksichtigt</t>
  </si>
  <si>
    <t>wenn gesetzt-&gt;entspricht der früheren Berechnung, aber ohne K3!</t>
  </si>
  <si>
    <r>
      <t>LC</t>
    </r>
    <r>
      <rPr>
        <b/>
        <vertAlign val="subscript"/>
        <sz val="12"/>
        <color indexed="8"/>
        <rFont val="Arial"/>
        <family val="2"/>
      </rPr>
      <t>50</t>
    </r>
    <r>
      <rPr>
        <b/>
        <sz val="12"/>
        <color indexed="8"/>
        <rFont val="Arial"/>
        <family val="2"/>
      </rPr>
      <t xml:space="preserve"> ≤0.1 mg/l *</t>
    </r>
  </si>
  <si>
    <t>Zu Beachten:</t>
  </si>
  <si>
    <t>gleich wie F3/4</t>
  </si>
  <si>
    <t>gleich wie F5/6</t>
  </si>
  <si>
    <t>Brandfaktor b für F1/2, Betriebsfeuerwehr berücksichtigt, wenn bei Kriterientabellen gewählt</t>
  </si>
  <si>
    <t>tF max., wenn CEA K3 berücksichtigt:</t>
  </si>
  <si>
    <t>K. a = Brandabschnitte (BA)
K. b = BA+Brandmeldeanlage (BM)
K. c = BA+automatische Löschanlage</t>
  </si>
  <si>
    <t>tF für CEA K3 = 0.15X+15</t>
  </si>
  <si>
    <t>BA+BM+Betriebsfeuerwehr (CEA K3), automatisch wenn BF gewählt</t>
  </si>
  <si>
    <t>Der neue Leitfaden kennt die Klasse K3 (Brandmeldeanlage und Betriebsfeuerwehr) nicht mehr, damit werden auch die reduzierten Einsatzzeiten nicht berücksichtigt.</t>
  </si>
  <si>
    <t>Sind die Häckchen nicht gesetzt, entspricht das gerechnete LWR dem neuen Leitfaden 2015. Wird das Häckchen bei Lagerdichte gesetzt, wird mit der Lagermenge statt mit der BA-Fläche gerechnet. Wird das Häckchen bei Mischlager gesetzt, wird das LWR aufgrund der Brandgefährlichkeit anteilmässig berechnet.</t>
  </si>
  <si>
    <t>Maximalhöhe Hochregallager mit F1/F2</t>
  </si>
  <si>
    <t>Maximalhöhe mit F1/F2</t>
  </si>
  <si>
    <t>9)</t>
  </si>
  <si>
    <t>Meldetext Hochregallager F1/F2</t>
  </si>
  <si>
    <t>HR-Lager</t>
  </si>
  <si>
    <t>Meldetext</t>
  </si>
  <si>
    <t xml:space="preserve">Für die Lagerung von Stoffen mit einem Flammpunkt ≤ 60 °C (F1/F2) ist die Lagerhöhe auf 18 m beschränkt. </t>
  </si>
  <si>
    <t>Altholz, KS, Lebensmittel etc.</t>
  </si>
  <si>
    <t>KS, Kehricht,etc</t>
  </si>
  <si>
    <t>Aliphatische KS</t>
  </si>
  <si>
    <t>KS mit Aromaten, Halogenen etc. etc</t>
  </si>
  <si>
    <t>Diverse Stoffe ohne WGK</t>
  </si>
  <si>
    <t>Ja/Nein Fachmarkt</t>
  </si>
  <si>
    <t>Resultat Abfrage StFV</t>
  </si>
  <si>
    <t>WGK, LC50, Stoffe ohne WGK</t>
  </si>
  <si>
    <t>dimensionslos</t>
  </si>
  <si>
    <t>qF= spezifische Wasserleistung l/min*m2</t>
  </si>
  <si>
    <t>tF= maximale Löschzeit min</t>
  </si>
  <si>
    <t>V=Liter</t>
  </si>
  <si>
    <t>V=LWR-Volumen in Liter</t>
  </si>
  <si>
    <t>qSP= Nennwasserbedarf l/min*m2</t>
  </si>
  <si>
    <t>tN=Nennwirkzeit min</t>
  </si>
  <si>
    <t>Aw=Sprinklerwirkfläche m2</t>
  </si>
  <si>
    <t>Die Sprinklerfläche Aw entspricht zu 250 m2 der Brandabschnittsfläche, darüber</t>
  </si>
  <si>
    <t>*Achtung: Die Fläche des Brandabschnittes ist ein entscheidender Faktor für die Berechnung des LWR und muss deshalb stimmen!</t>
  </si>
  <si>
    <t>Grundfläche des Brandabschnitts *</t>
  </si>
  <si>
    <r>
      <t>m</t>
    </r>
    <r>
      <rPr>
        <b/>
        <vertAlign val="superscript"/>
        <sz val="11"/>
        <color indexed="8"/>
        <rFont val="Calibri"/>
        <family val="2"/>
      </rPr>
      <t>2</t>
    </r>
  </si>
  <si>
    <t>Tonnen je Brennbarkeit, resp. Ox-Klassierung</t>
  </si>
  <si>
    <t>Mischlager mit mehr als 1000 kg an gefährlichen Stoffen sind nach VKF nicht gestattet. Gefährliche Stoffe über 1000 kg müssen in einem separaten Brandabschnitt gelagert werden.</t>
  </si>
  <si>
    <t>* Gemäss CEA kann die maximal zulässige Brandabschnittfläche um Faktor 1.5 bis 2 erhöht werden, wenn Lagergüter mit geringerem Gewicht (Lagerdichte &lt;1) eingelagert werden. Ist beim Leitfaden bereits eingerechnet!</t>
  </si>
  <si>
    <t>aliphatische Kunststoffe z.B. PE, PP, PC sowie auch PET</t>
  </si>
  <si>
    <t>Flp. &lt; 23 °C, Sdp. ≤ 35 °C</t>
  </si>
  <si>
    <t>Flp. &lt; 23 °C, Sdp. &gt; 35 °C</t>
  </si>
  <si>
    <r>
      <t xml:space="preserve">Flp. </t>
    </r>
    <r>
      <rPr>
        <sz val="11"/>
        <color indexed="8"/>
        <rFont val="Arial"/>
        <family val="2"/>
      </rPr>
      <t xml:space="preserve">≥ </t>
    </r>
    <r>
      <rPr>
        <sz val="11"/>
        <color indexed="8"/>
        <rFont val="Calibri"/>
        <family val="2"/>
      </rPr>
      <t>23 °C – ≤ 60 °C</t>
    </r>
  </si>
  <si>
    <t>Ox. Sol. 3</t>
  </si>
  <si>
    <t>Test Fachmarkt</t>
  </si>
  <si>
    <t>Wenn Fachmarkt, werden alle Meldetexte ausgeschaltet und nur der Text für den Fachmarkt angezeigt: Festes LWR-Volumen</t>
  </si>
  <si>
    <t>Fachmärkte:</t>
  </si>
  <si>
    <t xml:space="preserve">Für Fachmärkte kann hier angegeben werden, ob ein fixes LWR (gemäss Leitfaden 390 m3) angezeigt </t>
  </si>
  <si>
    <t>werden soll.</t>
  </si>
  <si>
    <t>soll fixes LWR angezeigt werden?</t>
  </si>
  <si>
    <t>wenn Ja, dann wird nur der Meldetext für den Fachmark angezeigt, allfällige andere Meldetexte</t>
  </si>
  <si>
    <t>werden nicht angezeigt!</t>
  </si>
  <si>
    <t>wieviel m3:</t>
  </si>
  <si>
    <t>Meldetext:</t>
  </si>
  <si>
    <t>&lt;=</t>
  </si>
  <si>
    <t>&gt;</t>
  </si>
  <si>
    <t>Ld to/m2</t>
  </si>
  <si>
    <t>Hier können die Faktoren für das LWR bestimmt werden. Die Grenzen für die Ld sind ebenfalls festzulegen.</t>
  </si>
  <si>
    <t>Die deutsche „Verordnung über Anlagen zum Umgang mit wassergefährdenden Stoffen (AwSV) klassiert Stoffe</t>
  </si>
  <si>
    <t>Das LWR-V kann angepasst werden.</t>
  </si>
  <si>
    <t>0= Nein,1=Ja</t>
  </si>
  <si>
    <t xml:space="preserve">Die Maximalhöhe für ein Hochregallager beträgt 30 m. </t>
  </si>
  <si>
    <t xml:space="preserve">Lager über 7.5 m Höhe sollten mit einer automatischen Löschanlage ausgerüstet sein. </t>
  </si>
  <si>
    <t xml:space="preserve">Die Brandabschnittgrösse entspricht nicht der Brandschutzrichtlinie "Gefährliche Stoffe" (26-15) der VKF. </t>
  </si>
  <si>
    <t>Kunststoffe, Pneus, Bitumen</t>
  </si>
  <si>
    <t>Bauschutt</t>
  </si>
  <si>
    <t>Altpapier, Hauskehricht</t>
  </si>
  <si>
    <t>Lebensmittel mit hohem Zucker- oder Fettgehalt wie z.B.Sirupe,  Zucker, Stärke, Proteine, Fette, Oele</t>
  </si>
  <si>
    <t>Kunststoffe aus aromatischen Monomeren oder Kunststoffe, die Halogene, Stickstoff oder Schwefel enthalten (z.B. PS, PA, PUR, PVC, EPS, Nitrilkautschuck, Pneus etc.) und Bitumen</t>
  </si>
  <si>
    <t>Wenn Sie im Sicherheitsdatenblatt keine WGK finden, können Sie in der Rigoletto Datenbank des deutschen Umweltbundesamtes nachsehen. Link:</t>
  </si>
  <si>
    <t>Rigoletto Startseite</t>
  </si>
  <si>
    <t>WGK 3: stark wassergefährdend (z.B. Chromsäure, Blausäure, Kaliumcyanid)</t>
  </si>
  <si>
    <t>WGK 2: deutlich wassergefährdend (z.B. Chloressigsäure, Ammoniaklösung, Toluol)</t>
  </si>
  <si>
    <t>naturbelassenes Holz</t>
  </si>
  <si>
    <t>imprägnierte Hölzer</t>
  </si>
  <si>
    <t>Bausperrgut, Altholz, Altpneus</t>
  </si>
  <si>
    <t>flüssige Lebensmittel mit geringem Zucker- oder Fettgehalt wie Süssgetränke, Milch</t>
  </si>
  <si>
    <t>Gilt nur für Lagermengen bis Tonnen</t>
  </si>
  <si>
    <t>darüber To *</t>
  </si>
  <si>
    <t>* Bei Mischlagern mit einer Gesamtmenge über der eingestellten Lagermenge, werden Stoffe mit der grösseren Brandgefährlichkeit nur</t>
  </si>
  <si>
    <t>berücksichtigt, wenn die Menge über dem eingetragenen Wert liegt (A2 Leitfaden)</t>
  </si>
  <si>
    <r>
      <rPr>
        <b/>
        <sz val="12"/>
        <color indexed="8"/>
        <rFont val="Arial"/>
        <family val="2"/>
      </rPr>
      <t xml:space="preserve">Berechnung LWR </t>
    </r>
    <r>
      <rPr>
        <sz val="10"/>
        <color theme="1"/>
        <rFont val="Arial"/>
        <family val="2"/>
      </rPr>
      <t xml:space="preserve">
Stoffanteile mit der grössten Brennbarkeit unter 10 % werden nicht berücksichtigt sofern unter Mengrenze, sonst unter 0.1 To</t>
    </r>
  </si>
  <si>
    <t>Lagermenge an Altholz, imprägnierten Hölzern, Bausperrgut, Pneus, Bitumen, Kunststoffen mit Aromaten, Stickstoff, Halogene oder Schwefel, stark zucker- oder fetthaltige Lebensmittel etc.</t>
  </si>
  <si>
    <t>(WGK-Suche wählen)</t>
  </si>
  <si>
    <t>Lagerart (Block-, Regal- Hochregallager)</t>
  </si>
  <si>
    <t>Lagermenge an übrigen Kunststoffen (inkl. PET), Textilien, Spanplatten, Möbel, Altpapier, Hauskehricht etc.</t>
  </si>
  <si>
    <t>Was macht dieses Tool genau:</t>
  </si>
  <si>
    <t>kontrolliert die Einträge im Register Abklärung Löschwasserrückhalt und zeigt an, in welchem Brandabschnitt LWR nötig ist</t>
  </si>
  <si>
    <t>Mengen WGK1/MG WGK1 + WGK2/MG WGK2+ WGK3/MG WGK3 + LC50/MG LC50 + Klasse Altholz, KS, Lebensmittel/MG +Klasse KS, Kehricht/MG</t>
  </si>
  <si>
    <t>dabei wird geprüft, ob in der Zelle E93 in diesem Register eine 1, für fixes LWR steht. Ist dies der Fall, wird</t>
  </si>
  <si>
    <t>Im Register LWR-Berechnung automatisch das Volumen, welches in Zelle H93 steht, eingetragen und der</t>
  </si>
  <si>
    <t>Meldetext aus Zelle C97 angezeigt. Das LWR im Meldetext wird automatisch an den Eintrag in Zelle H93 angepasst.</t>
  </si>
  <si>
    <t>Ist in Zelle E93 eine Null eingetragen, kann der Fachmarkt wie ein normaler Brandabschnitt berechnet werden.</t>
  </si>
  <si>
    <t xml:space="preserve">Wird in der Spalte sauerstoffreduzierte Atmosphäre beim entsprechenden Brandabschnitt ein Häckchen gesetzt, werden alle anderen Einträge bei WGK usw. ignoriert und der Brandabschnitt als nicht LWR pflichtig beurteilt. </t>
  </si>
  <si>
    <t>Ist die erhaltene Grösse 1 oder mehr, ist LWR nötig. Die Berechnung und Auswertungslogik steht in den ausgeblendeten Spalten N bis S</t>
  </si>
  <si>
    <t>Wird das Kästchen "Mein Betrieb fällt unter die StFV" angekreuzt geschieht nichts, wenn in der Zelle M79 in diesem Register eine Null eingetragen ist</t>
  </si>
  <si>
    <t>so kann ein Kanton StFV-Betriebe immer unter die LWR-Pflicht setzen.</t>
  </si>
  <si>
    <t>Das gleiche gilt für die Stapelhöhe, Brandschutzmassnahmen und Art des LWR-Rückhaltes, die Auswahllisten stehen ebenfalls in diesem Register im Bereich Auswahllisten</t>
  </si>
  <si>
    <t>dazu wird geprüft, ob die Mengengrenzen, die in diesem Register im Bereich Mengengrenzen stehen, überschritten werden</t>
  </si>
  <si>
    <t>Bei der Auswahlliste Brandschutzmassnahmen ist eine leere Zelle vorhanden. Dies hat folgenden Hintergrund:</t>
  </si>
  <si>
    <t xml:space="preserve">Im Leitfaden ist dies nicht berücksichtigt. Wenn ein Kanton dies berücksichtigen will, kann in Zelle L82 dieses Registers das Häckchen </t>
  </si>
  <si>
    <t>bei "Betriebsfeuerwehr berücksichtigen" setzen. Die Auswahlliste "Branschutzmassnahmen" wird dann automatisch damit ergänzt und die Berechnung des LWR-Volumens entsprechend angepasst.</t>
  </si>
  <si>
    <t>Neu wird die Lagerdichte für die Berechnung des LWR-Volumens berücksichtigt. Die entsprechenden Faktoren können im Bereich LWR-Faktoren in diesem Register gesetzt werden.</t>
  </si>
  <si>
    <t>Hierzu muss in der ersten Spalte die Lagerdichte angegeben werden bis zu welcher der daneben eingetragene Faktor gilt.</t>
  </si>
  <si>
    <t>Der Faktor wird bei der Berechnung des Volumens automatisch einbezogen.</t>
  </si>
  <si>
    <t>Mischlager:</t>
  </si>
  <si>
    <t>Für Mischlager sind im Leitfaden bestimmte Bedingungen für die Berechnung des LWR- Vol. angegeben.</t>
  </si>
  <si>
    <t>Bei Mischlagern bis max. 1 Tonne, wird das LWR aufgrund des Stoffes mit der höchsten Brandgefährlichkeit berechnet</t>
  </si>
  <si>
    <t>ausser die Menge liegt unterhalb von 10% der gesamten Lagermenge (momentane Einstellung). Die Einstellung kann angepasst werden</t>
  </si>
  <si>
    <t>Die LWR-Berechnung berücksichtigt die Einträge automatisch.</t>
  </si>
  <si>
    <t>Runden:</t>
  </si>
  <si>
    <t>Die berechneten LWR-Volumina täuschen eine Genauigkeit vor, die eigentlich nicht gegeben ist.</t>
  </si>
  <si>
    <t>Die LWR-Volumina können daher gerundet werden. Hier kann ausgewählt werden, ob die Volumina gerundet werden sollen oder nicht.</t>
  </si>
  <si>
    <t>Die Rundung kann hier eigestellt werden. Für Brandabschnittflächen bis 100 m2 und über 100 m2 kann jeweils ein separater Rundungswert vorgegeben werden.</t>
  </si>
  <si>
    <t>Liegt ein berechnetes LWR-Volumen tiefer als der eingetragene Rundungswert, wird der Wert nicht gerundet!</t>
  </si>
  <si>
    <t>nur für Kanton Luzern:</t>
  </si>
  <si>
    <t>Der Kanton Luzern berechnete früher das LWR-Volumen bei Mischlagern Anteilmässig an den entsprechenden Stoffmengen und berücksichtige auch die Lagerdichte direkt.</t>
  </si>
  <si>
    <t>Damit werden z.B. auch die Faktoren für die LWR-Vol. ausser Kraft gesetzt.</t>
  </si>
  <si>
    <t>Register LWR-Berechnung:</t>
  </si>
  <si>
    <t>Die ganze Berechnung des LWR-Vol. mit der Auswertung der Bedingungen und Ausnahmen ist recht komplex.</t>
  </si>
  <si>
    <t>Die Berechnung und Auswertungslogik ist in den ausgeblendeten Spalten U bis BP eingetragen.</t>
  </si>
  <si>
    <t>Ist ein LWR nötig, wird der entsprechende Brandabschnitt automatisch ins Register LWR Berechnung übertragen. Dies geschieht mit einem Verweis (Spalte A).</t>
  </si>
  <si>
    <t xml:space="preserve">Achtung: </t>
  </si>
  <si>
    <t>Das Tool berücksichtigt LWR-Volumina im Freien nicht. Hier muss die Regenmenge selber dazugezählt werden!</t>
  </si>
  <si>
    <t>Das Tool berücksichtigt auch keine Biolabors (es gibt ja eh nur wenige). Diese müssen selber gemäss Leitfaden berechnet werden.</t>
  </si>
  <si>
    <t>Weiterführende Unterlagen:</t>
  </si>
  <si>
    <t>Anmerkung: Verwenden Sie statt Anhang A dieses Tool</t>
  </si>
  <si>
    <t>zur Berechnung des Rückhaltevolumens, es enthält alle</t>
  </si>
  <si>
    <t xml:space="preserve">Grundlagen daraus. </t>
  </si>
  <si>
    <t>die eingetragenen Mengen an WGK1-WGK3 + anderen Stoffen werden dabei mit den jeweiliegen Anteilen zusammengezählt:</t>
  </si>
  <si>
    <t>Wird ein Fachmarkt angewählt, wird dieser auch ins Register LWR-Berechnung übertragen</t>
  </si>
  <si>
    <t>Alle anderen Meldetexte und die normale LWR- Berechnung werden ausgeschaltet.</t>
  </si>
  <si>
    <t>Ist eine 1 eingetragen, werden alle Brandabschnitt als LWR-Pflichtig gekennzeichnet, ungeachten der Mengengrenzen</t>
  </si>
  <si>
    <t>Im Register LWR-Berechnung werden dann aufgrund der Angaben die nötigen LWR-Volumen berechnet. Grundlage sind die CEA-Richtlinien.</t>
  </si>
  <si>
    <t>In der Spalte Lagerart wird eine Auswahlliste vorgegeben, die Liste steht in Zelle C7 und C8 in diesem Register.</t>
  </si>
  <si>
    <t>Die CEA-Richklinien sehen für Betriebe mit eigener Feuerwehr reduzierte LWR-Volumina vor.</t>
  </si>
  <si>
    <t>In diesem Register können verschiedene Bedingungen eingestellt werden. Sind die Bedingungen nicht erfüllt, wird ein entsprechender Meldetext angezeigt.</t>
  </si>
  <si>
    <t>Die roten Zahlen neben den Bedingungen verweisen auf den entsprechenden Meldetext im Bereich Meldetext dieses Registers.</t>
  </si>
  <si>
    <t>Ist die Lagermenge über 1 Tonne, ist auch der brandgefährlichste Stoff für das LWR-Vol. massgeben, ausser die Menge liegt unter 100 kg (0.1 to). Auch diese Einstellung kann angepasst werden.</t>
  </si>
  <si>
    <t>Damit wir den Vergleich zu den früher berechneten LWR-Vol. haben, können wir hier die entsprechenden Häckchen setzen.</t>
  </si>
  <si>
    <t>Die Meldetexte können hier angepasst werden (bitte nach dem Punkt des Meldetextes einen Leerschlag einfügen). Soll kein Meldetext angezeigt werden, einfach den entsprechenden Text löschen.</t>
  </si>
  <si>
    <t>ist. Normalerweise steht hier 5</t>
  </si>
  <si>
    <t>BA+Brandmeldeanlage (BM)</t>
  </si>
  <si>
    <t>LWR Wunsch</t>
  </si>
  <si>
    <t>LWR Wunsch, Kontrollkästchen</t>
  </si>
  <si>
    <t>Löschwasserrückhalt notwendig</t>
  </si>
  <si>
    <t>Meldung, wenn nicht alle nötigen Angaben (Spalten C-K) im Blatt LWR-Berechnung ausgefüllt sind</t>
  </si>
  <si>
    <t>Test alle Einträge</t>
  </si>
  <si>
    <t>Eintrag bei Menge F1-F6 (Spalte BE)</t>
  </si>
  <si>
    <t>Eintrag bei Lagertyp (SpalteC)</t>
  </si>
  <si>
    <t>Eintrag bei Lagerhöhe (Spalte D)</t>
  </si>
  <si>
    <t>Eintrag bei BA-Fläche (Spalte E)</t>
  </si>
  <si>
    <t>Eintrag bei BA-Massnahmen (Spalte H)</t>
  </si>
  <si>
    <t>muss 5 sein, sonst Meldung (ausser Fachmarkt), muss aber mindestens 1 sein, damit Fehlermeldung</t>
  </si>
  <si>
    <r>
      <t xml:space="preserve">Die </t>
    </r>
    <r>
      <rPr>
        <b/>
        <sz val="12"/>
        <color indexed="8"/>
        <rFont val="Calibri"/>
        <family val="2"/>
      </rPr>
      <t>blauen Felder erlauben nur</t>
    </r>
    <r>
      <rPr>
        <sz val="12"/>
        <color indexed="8"/>
        <rFont val="Calibri"/>
        <family val="2"/>
      </rPr>
      <t xml:space="preserve"> Eingaben aus einer vorgegebenen Liste,</t>
    </r>
    <r>
      <rPr>
        <b/>
        <sz val="12"/>
        <color indexed="8"/>
        <rFont val="Calibri"/>
        <family val="2"/>
      </rPr>
      <t xml:space="preserve"> in die grünen Felder können Daten frei</t>
    </r>
    <r>
      <rPr>
        <sz val="12"/>
        <color indexed="8"/>
        <rFont val="Calibri"/>
        <family val="2"/>
      </rPr>
      <t xml:space="preserve"> eingegeben werden. </t>
    </r>
  </si>
  <si>
    <r>
      <rPr>
        <b/>
        <sz val="12"/>
        <color indexed="8"/>
        <rFont val="Calibri"/>
        <family val="2"/>
      </rPr>
      <t>Die roten Felder enthalten Berechnungsresultate</t>
    </r>
    <r>
      <rPr>
        <sz val="12"/>
        <color indexed="8"/>
        <rFont val="Calibri"/>
        <family val="2"/>
      </rPr>
      <t>, in diese kann nichts eingetragen werden.</t>
    </r>
  </si>
  <si>
    <t xml:space="preserve">Sie haben noch nicht alles ausgefüllt (Lagerart, Stapelhöhe, Brandabschnittsfläche, Brandschutzmassnahmen, und mindestens ein Eintrag bei "Brennbarkeit und Menge"). </t>
  </si>
  <si>
    <t>Nein</t>
  </si>
  <si>
    <t>z.T.*</t>
  </si>
  <si>
    <t>vgl. Leitfaden 'Löschwasser-Rückhalt'</t>
  </si>
  <si>
    <t>Link</t>
  </si>
  <si>
    <t>Darin enthalten sind: Orte wo Löschwasser anfällt, Orte wo Löschwasser zurück gehalten wird, Fliesswege des Löschwassers, Orte von LWR-Einrichtungen z.B. Kanalisationsschieber, LW-Rückhaltebarrieren, Abpumpstellen, Überläufe</t>
  </si>
  <si>
    <t>Wer ist für das  Löschwasserrückhalte-Konzept verantwortlich und wie oft findet eine Überprüfung statt?</t>
  </si>
  <si>
    <t>Wird verhindert, dass Löschwasser im EG bei Türen (z.B. Treppenhaus, Gebäudeeingang) oder Toren (z.B. Spedition) ins Freie gelangt?</t>
  </si>
  <si>
    <t>Wird verhindert, dass  Löschwasser infolge Versagen der Fassade oder Ablaufrohre ins Freie gelangt?</t>
  </si>
  <si>
    <t>Gibt es ausreichende Bodenneigungen zu diesen Abflussöffnungen?</t>
  </si>
  <si>
    <t>Wird das Funktionieren von Barrieren, Schiebern oder die Dichtheit von Volumina periodisch überprüft?</t>
  </si>
  <si>
    <t>Kennen die Mitarbeitenden das  Löschwasserrückhalte-Konzept und wurden diesbezüglich Übungen durchgeführt?</t>
  </si>
  <si>
    <t>Register Erläuterungen</t>
  </si>
  <si>
    <t>Register Checkliste</t>
  </si>
  <si>
    <t>Falls ein LWR für einen Brandabschnitt zwingend vorgeschrieben ist, wird dies in der Spalte "Löschwasserrückhalt notwendig" angezeigt und der Brandabschnitt wird automatisch auf das Register LWR Berechnung übertragen.</t>
  </si>
  <si>
    <t>Ergibt die Auswertung, dass ein LWR nicht zwingend vorgeschrieben ist und Sie möchten trotzdem (was auch empfehlenswert ist) ein LWR realisieren, aktivieren Sie das Kästchen "freiwilliger LWR". Der Brandabschnitt wird dann ebenfalls automatisch in das Register LWR Berechnung übertragen</t>
  </si>
  <si>
    <t>Beim Lagertyp, Stapelhöhe und Brandschutzmassnahmen (blaue Felder) sind Auswallisten hinterlegt. Sie öffnen diese, indem sie die Zelle auswählen und auf das Dreieck rechts unten klicken. Verwenden Sie nur die Einträge aus der Auswahlliste, diese sind für die Berechnung relevant, bei anderen Einträgen erhalten Sie eine Fehlermeldung.</t>
  </si>
  <si>
    <t>In die grünen Felder "Brandabschnittfläche" und "Brennbarkeit und Menge" tragen Sie die entsprechenden Angaben ein.</t>
  </si>
  <si>
    <t>Die roten Felder sind schreibgeschützt, hier können Sie nichts eintragen.</t>
  </si>
  <si>
    <t>Hinweis:</t>
  </si>
  <si>
    <t>Erst wenn Sie alle nötigen Einträge gemacht haben, wird bei "Erforderliches Löschwasserrückhaltevolumen" ein Resultat angezeigt. Ihre Eingaben werden geprüft und ausgewertet. Sie können zusätzliche Hinweise bekommen, die entsprechenden Felder werden auch rot eingefärbt.
Alle Regeln gemäss Leitfaden wie z.B. die Lagerdichte werden automatisch berücksichtigt.</t>
  </si>
  <si>
    <t>Register Fragebogen zum LWR-Konzept</t>
  </si>
  <si>
    <t>Hier sind noch weitergehende Fragen zum Löschwasserrückhaltekonzept enthalten. Bitte beantworten Sie diese und reichen Sie uns zum Schluss das ganze File mit den entsprechenden zusätzlichen Unterlagen ein.</t>
  </si>
  <si>
    <t>Füllen Sie danach noch die Felder im Bereich "Angaben zum Löschwasserrückhalt" aus.</t>
  </si>
  <si>
    <t>Für die Berechnung des erforderlichen Rückhaltevolumens bei Mischlagern ist die Stoffmenge mit der grössten Brandgefährlichkeit massgebend, dies kann bei Mischlagern zu hohen notwendigen LWR-Volumen führen!</t>
  </si>
  <si>
    <t>Grundsätzlich sind die Brandschutzrichtlinien resp. die Anordnungen der zuständigen Brandschutzbehörde verbindlich, allfällige davon abweichende Angaben in diesem Tool sind gegenstandslos. Dieses Tool umfasst einzig die Anforderungen zum Löschwasserrückhalt.</t>
  </si>
  <si>
    <t>Anleitung</t>
  </si>
  <si>
    <t>Hier finden Sie Angaben dazu, weshalb ein Löschwasserrückhalt (LWR) notwendig ist und die Kriterien ab welchen Mengen ein LWR zwingend vorgeschrieben ist.</t>
  </si>
  <si>
    <t>Register LWR Berechnung (als zweites ausfüllen)</t>
  </si>
  <si>
    <t xml:space="preserve">Faktoren b und tF werden berücksichtigt, wenn Betriebsfeuerwehr </t>
  </si>
  <si>
    <r>
      <t>Abklärung Löschwasser- Rückhaltepflicht</t>
    </r>
    <r>
      <rPr>
        <sz val="12"/>
        <color indexed="9"/>
        <rFont val="Arial"/>
        <family val="2"/>
      </rPr>
      <t xml:space="preserve"> (gemäss Leitfaden Löschwasser-Rückhaltung 2015)</t>
    </r>
  </si>
  <si>
    <t xml:space="preserve">Für die Berechnung des LWR ist die Höhe des Blocklagers auf 6 m beschränkt. </t>
  </si>
  <si>
    <t>Wenn Obergrenze BA-Fläche überschritten, liegt die Bewilligung der GVL vor (Checkbox):</t>
  </si>
  <si>
    <t>Mengengrenzen für Stoffe und Zubereitungen mit WGK</t>
  </si>
  <si>
    <t>und Zubereitungen berücksichtigt werden, welche brennbar sind, so zum Beispiel auch Verpackungsmaterialien.</t>
  </si>
  <si>
    <t>Die verschiedenen Gefährdungen, die von Stoffen und Zubereitungen ausgehen können, werden gemäss GHS</t>
  </si>
  <si>
    <t>wassergefährdend eingestuft sind.</t>
  </si>
  <si>
    <t xml:space="preserve">Zusätzlich erfassen Sie bitte auch die Mengen an brennbaren Stoffen im selben Brandabschnitt, auch wenn sie nicht als </t>
  </si>
  <si>
    <t>Hier wird das notwendige LWR-Volumen berechnet. Sie müssen dazu für den entsprechenden Brandabschnitt den Lagertyp, die Stapelhöhe, die Fläche des Brandabschnitts, die Brandschutzmassnahmen und die Lagermengen aller brennbaren Stoffe und Zubereitungen im Brandabschnitt eintragen.</t>
  </si>
  <si>
    <t>Dieses Tool gilt nicht für Stehtankanlagen. Für diese ist die Tanklager-Richtlinie der Chemischen Industrie (TRCI) resp. die Carbura Richtlinie anzuwenden. Nehmen Sie dazu mit dem Fachbereich Risikovorsorge Kontakt auf.</t>
  </si>
  <si>
    <t>Achtung: Für alle Stoffe, Zubereitungen oder Gegenstände im Brandabschnitt muss auch die Brandgefährlichkeit angegeben werden. Es müssen die maximal möglichen Mengen eingetragen werden.</t>
  </si>
  <si>
    <t xml:space="preserve">Stoffe mit WGK im Brandabschnitt: </t>
  </si>
  <si>
    <t>Summe:</t>
  </si>
  <si>
    <r>
      <t xml:space="preserve">  </t>
    </r>
    <r>
      <rPr>
        <b/>
        <sz val="13"/>
        <color indexed="8"/>
        <rFont val="Calibri"/>
        <family val="2"/>
      </rPr>
      <t>Kilogramm</t>
    </r>
    <r>
      <rPr>
        <b/>
        <sz val="11"/>
        <color indexed="8"/>
        <rFont val="Calibri"/>
        <family val="2"/>
      </rPr>
      <t xml:space="preserve"> je Wassergefährdungsklasse</t>
    </r>
  </si>
  <si>
    <r>
      <rPr>
        <b/>
        <sz val="13"/>
        <color indexed="8"/>
        <rFont val="Calibri"/>
        <family val="2"/>
      </rPr>
      <t>Tonnen</t>
    </r>
    <r>
      <rPr>
        <b/>
        <sz val="11"/>
        <color indexed="8"/>
        <rFont val="Calibri"/>
        <family val="2"/>
      </rPr>
      <t xml:space="preserve"> je Brennbarkeit, resp. Ox-Klassierung</t>
    </r>
  </si>
  <si>
    <t>Mengengrenzen für Stoffe, Zubereitungen und Gegenstände ohne WGK, die im Brandfall wassergefährdend werden.</t>
  </si>
  <si>
    <t>andere brennbare Stoffe</t>
  </si>
  <si>
    <t>Summe brennbare Stoffe:</t>
  </si>
  <si>
    <t>Menge Total</t>
  </si>
  <si>
    <t>Summe: Alle anderen brennbaren Stoffe im Brandabschnitt</t>
  </si>
  <si>
    <t>Summe:  Brennbare Stoffe ohne WGK, die im Brandfall wassergefährden werden</t>
  </si>
  <si>
    <t>Summe: Stoffe mit WGK im Brandabschnitt</t>
  </si>
  <si>
    <t>Total, übertragen in Register "LWR Berechnung"</t>
  </si>
  <si>
    <t>Zusätzlich angeben: Alle anderen brennbaren Stoffe im Brandabschnitt welche oben nicht erfasst wurden wie z.B. Verpackungsmaterialien</t>
  </si>
  <si>
    <t>In diesem Blatt können Sie die Mengen der wassergefährdenden Stoffe oder der Stoffe die im Brandfall wassergefährdend werden können erfassen. Wenn Sie die Liste ausfüllen, bitte für jeden Brandabschnitt eine separate Liste verwenden. Das Ausfüllen dieses Registers ist nicht zwingend, hilft Ihnen aber bei der Zusammenstellung der notwendigen Angaben.</t>
  </si>
  <si>
    <t>Faktor bei GVL</t>
  </si>
  <si>
    <t>Wenn Sie mit dem Mauszeiger auf den Informationsknopf             fahren, erhalten Sie weitere Erläuterungen.</t>
  </si>
  <si>
    <t>Wenn Sie mit dem Mauszeiger auf den Informationsknopf        fahren, erhalten Sie zusätzliche Informationen angezeigt. (Falls die Kommentare immer angezeigt werden, unter "Überprüfen/Alle Kommentare anzeigen" ausschalten).</t>
  </si>
  <si>
    <t xml:space="preserve">
Bemerkungen z.B. zu den Lagerstoffen, den Gebinden, dem Brandschutz, dem LWR-System etc.</t>
  </si>
  <si>
    <t>Eine wichtige Grösse für die Berechnung des Rückhaltevolumens ist die Fläche des Brandabschnittes. Vergewissern Sie sich daher, dass die eingetragenen Flächen stimmen. Die maximale Grösse eines Brandabschnittes ist begrenzt (VKF-Richtlinien). Grosse Brandabschnitte können zu extrem hohen Löschwasserrückhaltevolumen führen.</t>
  </si>
  <si>
    <t xml:space="preserve">Die Berechnung des nötigen LWR beruht auf den CEA Richtlinien. Die Regeln dazu sind sehr komplex. Sie berücksichtigen verschiedene Aspekte und beruhen auf Erfahrungswerten und gewissen Annahmen. </t>
  </si>
  <si>
    <t>Mengengrenzen für spezielle Stoffe mit WGK</t>
  </si>
  <si>
    <r>
      <rPr>
        <b/>
        <sz val="12"/>
        <color indexed="8"/>
        <rFont val="Arial"/>
        <family val="2"/>
      </rPr>
      <t>*</t>
    </r>
    <r>
      <rPr>
        <sz val="10"/>
        <color theme="1"/>
        <rFont val="Arial"/>
        <family val="2"/>
      </rPr>
      <t xml:space="preserve"> Es gilt der tiefste LC</t>
    </r>
    <r>
      <rPr>
        <vertAlign val="subscript"/>
        <sz val="10"/>
        <color indexed="8"/>
        <rFont val="Arial"/>
        <family val="2"/>
      </rPr>
      <t>50</t>
    </r>
    <r>
      <rPr>
        <sz val="10"/>
        <color theme="1"/>
        <rFont val="Arial"/>
        <family val="2"/>
      </rPr>
      <t>-Wert (oder EC</t>
    </r>
    <r>
      <rPr>
        <vertAlign val="subscript"/>
        <sz val="10"/>
        <color indexed="8"/>
        <rFont val="Arial"/>
        <family val="2"/>
      </rPr>
      <t>50</t>
    </r>
    <r>
      <rPr>
        <sz val="10"/>
        <color theme="1"/>
        <rFont val="Arial"/>
        <family val="2"/>
      </rPr>
      <t>) für Daphnien oder Fische gemäss Sicherheitsdatenblatt</t>
    </r>
  </si>
  <si>
    <t>z. B. Heizöl, Diesel, Benzin</t>
  </si>
  <si>
    <t>Für die Berechnung der anfallenden Löschwassermenge resp. des Rückhaltevolumens müssen pro Brandabschnitt auch alle anderen Stoffe</t>
  </si>
  <si>
    <t>** gemäss Stoffe und Waren, Klassierung zur Risikobewertung 1994</t>
  </si>
  <si>
    <t>**Klassierung für Volumenbestimmung</t>
  </si>
  <si>
    <t xml:space="preserve">Die Obergrenze für die LWR-Berechnung ist überschritten. Setzen Sie sich mit der Gebäudeversicherung in Verbindung und holen Sie deren Zustimmung ein. </t>
  </si>
  <si>
    <t>Kilogramm</t>
  </si>
  <si>
    <t>z. Beispiel: Kartonschachteln + Holzwolle gepresst + Grillkohle</t>
  </si>
  <si>
    <t>Brennbare Stoffe ohne WGK, die im Brandfall wassergefährdend werden</t>
  </si>
  <si>
    <t xml:space="preserve">Summen:   </t>
  </si>
  <si>
    <t>z.Beispiel: Rapsöl (40'000 kg) + Himbeersirup (20'000 kg)</t>
  </si>
  <si>
    <t>Nötige Angaben für die Berechnung des notwendigen Löschwasserrückhaltevolumens: Register -&gt; LWR Berechnung</t>
  </si>
  <si>
    <t>Wird verhindert, dass Löschwasser durch unversiegelte Plätze, Sickerleitungen, Liftschächte, Hebebühnen versickert?</t>
  </si>
  <si>
    <t>Kennen Feuerwehr, Chemiewehr das  Löschwasserrückhalte-Konzept?</t>
  </si>
  <si>
    <t xml:space="preserve">
</t>
  </si>
  <si>
    <r>
      <t xml:space="preserve">Bitte stellen Sie den </t>
    </r>
    <r>
      <rPr>
        <b/>
        <i/>
        <sz val="11"/>
        <color indexed="10"/>
        <rFont val="Arial"/>
        <family val="2"/>
      </rPr>
      <t>Löschwasserrückhalteplan</t>
    </r>
    <r>
      <rPr>
        <i/>
        <sz val="11"/>
        <color indexed="10"/>
        <rFont val="Arial"/>
        <family val="2"/>
      </rPr>
      <t xml:space="preserve"> bereit 
(kann auch im Kanalisationsplan integriert sein)</t>
    </r>
  </si>
  <si>
    <t xml:space="preserve"> </t>
  </si>
  <si>
    <t>Fragen zum Löschwasserrückhalte-Konzept zum gesamten Betrieb</t>
  </si>
  <si>
    <t>Funktioniert der Löschwasserrückhalt (LWR) auch bei Stromausfall?</t>
  </si>
  <si>
    <t>Sind die Löschwasserrückhalte-Volumina und Löschwasserrückhalte-Einrichtungen mediumsbeständig?</t>
  </si>
  <si>
    <t>Sind Löschwasserrückhalteeinrichtungen auch im Brandfall (bei Hitzestrahlung) zugänglich?</t>
  </si>
  <si>
    <r>
      <t xml:space="preserve">Bitte beantworten Sie </t>
    </r>
    <r>
      <rPr>
        <b/>
        <i/>
        <sz val="10"/>
        <rFont val="Arial"/>
        <family val="2"/>
      </rPr>
      <t>alle Fragen</t>
    </r>
    <r>
      <rPr>
        <i/>
        <sz val="10"/>
        <rFont val="Arial"/>
        <family val="2"/>
      </rPr>
      <t>. 
Bei Fragen, welche mit z.T. ("zum Teil") beantwortet werden, sind Begründungen erforderlich (</t>
    </r>
    <r>
      <rPr>
        <b/>
        <i/>
        <sz val="10"/>
        <rFont val="Arial"/>
        <family val="2"/>
      </rPr>
      <t>wo dies NICHT zutrifft</t>
    </r>
    <r>
      <rPr>
        <i/>
        <sz val="10"/>
        <rFont val="Arial"/>
        <family val="2"/>
      </rPr>
      <t xml:space="preserve">).
Fragestellungen, welche für den betrachteten Bereich nicht relevant sind, können mit Nein beantwortet werden, mit dem entsprechendem Vermerk "nicht relevant" im Bemerkungsfeld.  </t>
    </r>
  </si>
  <si>
    <t xml:space="preserve">2
</t>
  </si>
  <si>
    <t xml:space="preserve">1
</t>
  </si>
  <si>
    <t xml:space="preserve">3
</t>
  </si>
  <si>
    <t xml:space="preserve">4
</t>
  </si>
  <si>
    <t xml:space="preserve">5
</t>
  </si>
  <si>
    <t xml:space="preserve">7
</t>
  </si>
  <si>
    <t xml:space="preserve">8
</t>
  </si>
  <si>
    <t xml:space="preserve">9
</t>
  </si>
  <si>
    <r>
      <t xml:space="preserve">Müssen </t>
    </r>
    <r>
      <rPr>
        <b/>
        <sz val="11"/>
        <color indexed="8"/>
        <rFont val="Arial"/>
        <family val="2"/>
      </rPr>
      <t xml:space="preserve">keine Einrichtungen aktiv bedient </t>
    </r>
    <r>
      <rPr>
        <sz val="11"/>
        <color indexed="8"/>
        <rFont val="Arial"/>
        <family val="2"/>
      </rPr>
      <t>werden zur Sicherstellung des Löschwaserrückhaltes (LWR)</t>
    </r>
    <r>
      <rPr>
        <b/>
        <sz val="11"/>
        <color indexed="8"/>
        <rFont val="Arial"/>
        <family val="2"/>
      </rPr>
      <t xml:space="preserve"> </t>
    </r>
    <r>
      <rPr>
        <sz val="11"/>
        <color indexed="8"/>
        <rFont val="Arial"/>
        <family val="2"/>
      </rPr>
      <t>?</t>
    </r>
  </si>
  <si>
    <t xml:space="preserve">12
</t>
  </si>
  <si>
    <t>Sind die Abflussöffnungen z.B. Bodenabläufe, Rinnen (in ein Ableitsystem oder in ein Rückhaltevolumen) genügend gross ausgelegt (entsprechend der Löschwasserleistung)?</t>
  </si>
  <si>
    <t>Datum der Erfassung:</t>
  </si>
  <si>
    <t>Betriebsname, Standortgemeinde:</t>
  </si>
  <si>
    <t>Betriebsname</t>
  </si>
  <si>
    <t>Adresse (Strasse / Gemeinde)</t>
  </si>
  <si>
    <t>E-Mail</t>
  </si>
  <si>
    <t>Name:</t>
  </si>
  <si>
    <t>Funktion (verantwortliche Person):</t>
  </si>
  <si>
    <t>LWR Überprüfung wie oft:</t>
  </si>
  <si>
    <t>Telefon (direkt) / E-Mail Adresse:</t>
  </si>
  <si>
    <t>christian.buser@lu.ch</t>
  </si>
  <si>
    <t xml:space="preserve">Im Register LWR Berechnung, Bereich  "Brennbarkeit und Menge" sind alle Stoffmengen anzugeben, auch nicht wassergefährdende Stoffe. Vergessen Sie auch nicht Verpackungsmaterialien und andere brennbaren Materialien in grösseren Mengen. </t>
  </si>
  <si>
    <t>Dieses dient dazu, die Mengen an wassergefährdenden Stoffen zu erfassen und zu eruieren ob ein Löschwasserrückhalt für diesen Brandabschnitt nötig ist. Tragen Sie dazu die Mengen an Stoffen mit den gleichen Eigenschaften in den entsprechenden Spalten ein.</t>
  </si>
  <si>
    <t>Register Abklärung LWR (als erstes ausfüllen)</t>
  </si>
  <si>
    <t>Nötige Angaben für die Abklärung ob ein Löschwasserrückhalt im Brandabschnitt notwendig ist: Register -&gt; Abklärung LWR</t>
  </si>
  <si>
    <t>Bitte in Register 'Abklärung LWR' eintragen, die Einträge werden von dort übernommen</t>
  </si>
  <si>
    <t>Fast alle Grundeinstellungen können parametrisiert werden. Auch die angezeigten Meldetexte können einfach geändert werden. Dies können Sie selber tun. Setzen Sie sich dazu in Verbindung mit</t>
  </si>
  <si>
    <t xml:space="preserve">Das berechnete LWR-Volumen zeigt nur eine Grössenordnung. Jeder Brand ist anders, es können nicht alle Eventualitäten berücksichtigt werden. </t>
  </si>
  <si>
    <t>Es besteht daher auch keine Gewähr, dass das berechnete LWR-Volumen in allen Fällen ausreicht. Aus dem berechneten LWR-Volumen können keinerlei Haftungsansprüche abgeleitet werden.</t>
  </si>
  <si>
    <t>Detaillierter Leitfaden zum Löschwasserrückhalt: (pdf doppelklicken)</t>
  </si>
  <si>
    <t>Dieses Tool ist Eigentum der Dienststelle uwe Luzern.</t>
  </si>
  <si>
    <t>Die Bezeichnung des Brandabschnitts wird automatisch von Blatt Abklärung LWR übernommen.</t>
  </si>
  <si>
    <t>Bezeichnung des Brandabschnitts eintragen
Falls eventuell ein Löschwasserrückhalt notwendig ist, wird diese Bezeichnung automatisch auf das Blatt LWR-Berechnung übertragen.</t>
  </si>
  <si>
    <t>Falls ein Löschwasserrückhalt notwendig ist, wird die untenstehende Bemerkung automatisch auf das Blatt LWR-Berechnung übertragen.</t>
  </si>
  <si>
    <t>Löschwasserrückhalt ist nicht zwingend, wird aber freiwillig realisiert.</t>
  </si>
  <si>
    <r>
      <t xml:space="preserve">
Achtung: Wenn das Löschwasser auf einem Vorplatz im Freien aufgestaut wird, muss das zusätzliche Volumen bei einem Regenereignis berücksichtigt werden. In diesem Fall sind 75 l/m</t>
    </r>
    <r>
      <rPr>
        <b/>
        <vertAlign val="superscript"/>
        <sz val="12"/>
        <color indexed="63"/>
        <rFont val="Arial"/>
        <family val="2"/>
      </rPr>
      <t>2</t>
    </r>
    <r>
      <rPr>
        <b/>
        <sz val="12"/>
        <color indexed="63"/>
        <rFont val="Arial"/>
        <family val="2"/>
      </rPr>
      <t xml:space="preserve"> Vorplatzfläche dazuzuzählen.
</t>
    </r>
    <r>
      <rPr>
        <b/>
        <sz val="14"/>
        <color indexed="63"/>
        <rFont val="Arial"/>
        <family val="2"/>
      </rPr>
      <t>Meldungen</t>
    </r>
  </si>
  <si>
    <r>
      <t xml:space="preserve">Brennbarkeit und Menge
</t>
    </r>
    <r>
      <rPr>
        <b/>
        <sz val="12"/>
        <color rgb="FFFF0000"/>
        <rFont val="Arial"/>
        <family val="2"/>
      </rPr>
      <t>(in Tonnen)</t>
    </r>
  </si>
  <si>
    <r>
      <t xml:space="preserve">leicht entzündlich, 
</t>
    </r>
    <r>
      <rPr>
        <b/>
        <sz val="10"/>
        <color rgb="FF333333"/>
        <rFont val="Arial Narrow"/>
        <family val="2"/>
      </rPr>
      <t xml:space="preserve">H224, H225, H226, H228, H270, H271
</t>
    </r>
    <r>
      <rPr>
        <b/>
        <sz val="10"/>
        <color rgb="FF333333"/>
        <rFont val="Arial"/>
        <family val="2"/>
      </rPr>
      <t>Flammpunkt ≤ 60°C</t>
    </r>
  </si>
  <si>
    <r>
      <rPr>
        <b/>
        <sz val="10"/>
        <color rgb="FF333333"/>
        <rFont val="Arial"/>
        <family val="2"/>
      </rPr>
      <t>leicht brennbar</t>
    </r>
    <r>
      <rPr>
        <b/>
        <sz val="10"/>
        <color indexed="63"/>
        <rFont val="Arial Narrow"/>
        <family val="2"/>
      </rPr>
      <t xml:space="preserve">
H272</t>
    </r>
    <r>
      <rPr>
        <b/>
        <sz val="10"/>
        <color rgb="FF333333"/>
        <rFont val="Arial"/>
        <family val="2"/>
      </rPr>
      <t xml:space="preserve">
Flammpunkt &gt;60°C</t>
    </r>
  </si>
  <si>
    <t>schwer/nicht brennbar
Flammpunkt nicht bestimmbar</t>
  </si>
  <si>
    <r>
      <t xml:space="preserve">Menge wassergefährdender Stoffe </t>
    </r>
    <r>
      <rPr>
        <b/>
        <sz val="12"/>
        <color rgb="FFFF0000"/>
        <rFont val="Arial"/>
        <family val="2"/>
      </rPr>
      <t>in kg</t>
    </r>
    <r>
      <rPr>
        <b/>
        <sz val="12"/>
        <color indexed="63"/>
        <rFont val="Arial"/>
        <family val="2"/>
      </rPr>
      <t xml:space="preserve"> eintragen</t>
    </r>
  </si>
  <si>
    <t>Stand: 13.05.2020 / Rev 28.01.2025 / Rev. 26.08.2026</t>
  </si>
  <si>
    <r>
      <t xml:space="preserve">Die Register </t>
    </r>
    <r>
      <rPr>
        <b/>
        <sz val="12"/>
        <color theme="9" tint="-0.499984740745262"/>
        <rFont val="Calibri"/>
        <family val="2"/>
        <scheme val="minor"/>
      </rPr>
      <t>Abklärung LWR</t>
    </r>
    <r>
      <rPr>
        <b/>
        <sz val="12"/>
        <color rgb="FFFF0000"/>
        <rFont val="Calibri"/>
        <family val="2"/>
        <scheme val="minor"/>
      </rPr>
      <t xml:space="preserve"> und </t>
    </r>
    <r>
      <rPr>
        <b/>
        <sz val="12"/>
        <color theme="9" tint="-0.499984740745262"/>
        <rFont val="Calibri"/>
        <family val="2"/>
        <scheme val="minor"/>
      </rPr>
      <t>LWR Berechnung</t>
    </r>
    <r>
      <rPr>
        <b/>
        <sz val="12"/>
        <color rgb="FFFF0000"/>
        <rFont val="Calibri"/>
        <family val="2"/>
        <scheme val="minor"/>
      </rPr>
      <t xml:space="preserve"> zum LWR-Konzept müssen zwingend ausgefüllt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</si>
</sst>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7" x14ac:knownFonts="1">
    <font>
      <sz val="10"/>
      <color theme="1"/>
      <name val="Arial"/>
      <family val="2"/>
    </font>
    <font>
      <sz val="11"/>
      <color theme="1"/>
      <name val="Arial"/>
      <family val="2"/>
    </font>
    <font>
      <sz val="11"/>
      <color indexed="8"/>
      <name val="Arial"/>
      <family val="2"/>
    </font>
    <font>
      <sz val="11"/>
      <color indexed="8"/>
      <name val="Calibri"/>
      <family val="2"/>
    </font>
    <font>
      <sz val="12"/>
      <color indexed="8"/>
      <name val="Calibri"/>
      <family val="2"/>
    </font>
    <font>
      <b/>
      <sz val="12"/>
      <color indexed="8"/>
      <name val="Calibri"/>
      <family val="2"/>
    </font>
    <font>
      <b/>
      <sz val="12"/>
      <color indexed="8"/>
      <name val="Arial"/>
      <family val="2"/>
    </font>
    <font>
      <b/>
      <sz val="10"/>
      <color indexed="8"/>
      <name val="Arial"/>
      <family val="2"/>
    </font>
    <font>
      <b/>
      <sz val="11"/>
      <color indexed="8"/>
      <name val="Calibri"/>
      <family val="2"/>
    </font>
    <font>
      <b/>
      <sz val="11"/>
      <color indexed="8"/>
      <name val="Arial"/>
      <family val="2"/>
    </font>
    <font>
      <sz val="7"/>
      <name val="Arial"/>
      <family val="2"/>
    </font>
    <font>
      <b/>
      <sz val="12"/>
      <color indexed="63"/>
      <name val="Arial"/>
      <family val="2"/>
    </font>
    <font>
      <b/>
      <sz val="8"/>
      <color indexed="63"/>
      <name val="Arial"/>
      <family val="2"/>
    </font>
    <font>
      <b/>
      <sz val="10"/>
      <color indexed="63"/>
      <name val="Arial"/>
      <family val="2"/>
    </font>
    <font>
      <b/>
      <sz val="8"/>
      <color indexed="81"/>
      <name val="Tahoma"/>
      <family val="2"/>
    </font>
    <font>
      <sz val="8"/>
      <color indexed="81"/>
      <name val="Tahoma"/>
      <family val="2"/>
    </font>
    <font>
      <b/>
      <sz val="8"/>
      <color indexed="81"/>
      <name val="Arial"/>
      <family val="2"/>
    </font>
    <font>
      <sz val="10"/>
      <color indexed="8"/>
      <name val="Arial"/>
      <family val="2"/>
    </font>
    <font>
      <vertAlign val="superscript"/>
      <sz val="10"/>
      <color indexed="8"/>
      <name val="Arial"/>
      <family val="2"/>
    </font>
    <font>
      <b/>
      <sz val="22"/>
      <color indexed="9"/>
      <name val="Arial"/>
      <family val="2"/>
    </font>
    <font>
      <b/>
      <sz val="9"/>
      <color indexed="63"/>
      <name val="Arial"/>
      <family val="2"/>
    </font>
    <font>
      <b/>
      <vertAlign val="superscript"/>
      <sz val="10"/>
      <color indexed="63"/>
      <name val="Arial"/>
      <family val="2"/>
    </font>
    <font>
      <sz val="10"/>
      <color indexed="10"/>
      <name val="Arial"/>
      <family val="2"/>
    </font>
    <font>
      <b/>
      <sz val="12"/>
      <color indexed="9"/>
      <name val="Arial"/>
      <family val="2"/>
    </font>
    <font>
      <sz val="12"/>
      <color indexed="9"/>
      <name val="Arial"/>
      <family val="2"/>
    </font>
    <font>
      <sz val="10"/>
      <color indexed="17"/>
      <name val="Arial"/>
      <family val="2"/>
    </font>
    <font>
      <b/>
      <sz val="10"/>
      <color indexed="57"/>
      <name val="Arial"/>
      <family val="2"/>
    </font>
    <font>
      <b/>
      <sz val="10"/>
      <color indexed="10"/>
      <name val="Arial"/>
      <family val="2"/>
    </font>
    <font>
      <b/>
      <vertAlign val="subscript"/>
      <sz val="12"/>
      <color indexed="8"/>
      <name val="Arial"/>
      <family val="2"/>
    </font>
    <font>
      <vertAlign val="subscript"/>
      <sz val="10"/>
      <color indexed="8"/>
      <name val="Arial"/>
      <family val="2"/>
    </font>
    <font>
      <sz val="11"/>
      <name val="Arial"/>
      <family val="2"/>
    </font>
    <font>
      <b/>
      <vertAlign val="superscript"/>
      <sz val="12"/>
      <color indexed="63"/>
      <name val="Arial"/>
      <family val="2"/>
    </font>
    <font>
      <b/>
      <vertAlign val="superscript"/>
      <sz val="11"/>
      <color indexed="8"/>
      <name val="Calibri"/>
      <family val="2"/>
    </font>
    <font>
      <sz val="10"/>
      <color indexed="63"/>
      <name val="Arial"/>
      <family val="2"/>
    </font>
    <font>
      <b/>
      <sz val="11"/>
      <name val="Arial"/>
      <family val="2"/>
    </font>
    <font>
      <i/>
      <sz val="11"/>
      <name val="Arial"/>
      <family val="2"/>
    </font>
    <font>
      <b/>
      <sz val="13"/>
      <color indexed="8"/>
      <name val="Calibri"/>
      <family val="2"/>
    </font>
    <font>
      <b/>
      <sz val="14"/>
      <color indexed="63"/>
      <name val="Arial"/>
      <family val="2"/>
    </font>
    <font>
      <sz val="9"/>
      <color indexed="81"/>
      <name val="Tahoma"/>
      <family val="2"/>
    </font>
    <font>
      <b/>
      <sz val="9"/>
      <color indexed="81"/>
      <name val="Tahoma"/>
      <family val="2"/>
    </font>
    <font>
      <b/>
      <sz val="9"/>
      <color indexed="10"/>
      <name val="Tahoma"/>
      <family val="2"/>
    </font>
    <font>
      <u/>
      <sz val="10"/>
      <color indexed="12"/>
      <name val="Arial"/>
      <family val="2"/>
    </font>
    <font>
      <b/>
      <sz val="14"/>
      <name val="Arial"/>
      <family val="2"/>
    </font>
    <font>
      <i/>
      <sz val="10"/>
      <name val="Arial"/>
      <family val="2"/>
    </font>
    <font>
      <b/>
      <i/>
      <sz val="10"/>
      <name val="Arial"/>
      <family val="2"/>
    </font>
    <font>
      <i/>
      <sz val="11"/>
      <color indexed="10"/>
      <name val="Arial"/>
      <family val="2"/>
    </font>
    <font>
      <b/>
      <i/>
      <sz val="11"/>
      <color indexed="10"/>
      <name val="Arial"/>
      <family val="2"/>
    </font>
    <font>
      <sz val="10"/>
      <name val="Arial"/>
      <family val="2"/>
    </font>
    <font>
      <u/>
      <sz val="11"/>
      <color theme="10"/>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6"/>
      <color theme="0"/>
      <name val="Arial"/>
      <family val="2"/>
    </font>
    <font>
      <b/>
      <sz val="16"/>
      <color theme="1"/>
      <name val="Arial"/>
      <family val="2"/>
    </font>
    <font>
      <sz val="16"/>
      <color theme="1"/>
      <name val="Arial"/>
      <family val="2"/>
    </font>
    <font>
      <b/>
      <sz val="14"/>
      <color theme="1"/>
      <name val="Arial"/>
      <family val="2"/>
    </font>
    <font>
      <b/>
      <sz val="12"/>
      <color theme="0"/>
      <name val="Calibri"/>
      <family val="2"/>
      <scheme val="minor"/>
    </font>
    <font>
      <b/>
      <sz val="11"/>
      <color theme="1"/>
      <name val="Calibri"/>
      <family val="2"/>
      <scheme val="minor"/>
    </font>
    <font>
      <sz val="11"/>
      <color theme="1"/>
      <name val="Arial"/>
      <family val="2"/>
    </font>
    <font>
      <sz val="8"/>
      <color theme="1"/>
      <name val="Arial"/>
      <family val="2"/>
    </font>
    <font>
      <b/>
      <sz val="10"/>
      <color theme="1"/>
      <name val="Arial"/>
      <family val="2"/>
    </font>
    <font>
      <sz val="10"/>
      <color rgb="FF000000"/>
      <name val="Arial"/>
      <family val="2"/>
    </font>
    <font>
      <b/>
      <sz val="12"/>
      <color theme="1"/>
      <name val="Arial"/>
      <family val="2"/>
    </font>
    <font>
      <sz val="12"/>
      <color theme="1"/>
      <name val="Arial"/>
      <family val="2"/>
    </font>
    <font>
      <sz val="10"/>
      <color rgb="FFFF0000"/>
      <name val="Arial"/>
      <family val="2"/>
    </font>
    <font>
      <sz val="10"/>
      <color rgb="FF0070C0"/>
      <name val="Arial"/>
      <family val="2"/>
    </font>
    <font>
      <b/>
      <sz val="8"/>
      <color theme="1"/>
      <name val="Arial"/>
      <family val="2"/>
    </font>
    <font>
      <b/>
      <sz val="11"/>
      <color theme="6" tint="0.59999389629810485"/>
      <name val="Arial"/>
      <family val="2"/>
    </font>
    <font>
      <b/>
      <sz val="11"/>
      <color theme="1"/>
      <name val="Arial"/>
      <family val="2"/>
    </font>
    <font>
      <b/>
      <sz val="12"/>
      <color rgb="FFFF0000"/>
      <name val="Calibri"/>
      <family val="2"/>
      <scheme val="minor"/>
    </font>
    <font>
      <sz val="14"/>
      <color theme="1"/>
      <name val="Arial"/>
      <family val="2"/>
    </font>
    <font>
      <sz val="22"/>
      <color theme="0"/>
      <name val="Arial"/>
      <family val="2"/>
    </font>
    <font>
      <b/>
      <sz val="11"/>
      <color rgb="FF92D050"/>
      <name val="Arial"/>
      <family val="2"/>
    </font>
    <font>
      <b/>
      <sz val="11"/>
      <color theme="0"/>
      <name val="Arial"/>
      <family val="2"/>
    </font>
    <font>
      <b/>
      <sz val="7"/>
      <color theme="1"/>
      <name val="Arial"/>
      <family val="2"/>
    </font>
    <font>
      <sz val="11.5"/>
      <color rgb="FF000000"/>
      <name val="Arial"/>
      <family val="2"/>
    </font>
    <font>
      <i/>
      <sz val="11"/>
      <color rgb="FFFF0000"/>
      <name val="Arial"/>
      <family val="2"/>
    </font>
    <font>
      <sz val="8"/>
      <color rgb="FF000000"/>
      <name val="Tahoma"/>
      <family val="2"/>
    </font>
    <font>
      <sz val="10"/>
      <color theme="1"/>
      <name val="Arial Narrow"/>
      <family val="2"/>
    </font>
    <font>
      <sz val="9"/>
      <color theme="1"/>
      <name val="Arial Narrow"/>
      <family val="2"/>
    </font>
    <font>
      <sz val="11"/>
      <color theme="1"/>
      <name val="Arial Narrow"/>
      <family val="2"/>
    </font>
    <font>
      <b/>
      <sz val="10"/>
      <color rgb="FF333333"/>
      <name val="Arial"/>
      <family val="2"/>
    </font>
    <font>
      <b/>
      <sz val="10"/>
      <color rgb="FF333333"/>
      <name val="Arial Narrow"/>
      <family val="2"/>
    </font>
    <font>
      <b/>
      <sz val="12"/>
      <color rgb="FFFF0000"/>
      <name val="Arial"/>
      <family val="2"/>
    </font>
    <font>
      <b/>
      <sz val="10"/>
      <color indexed="63"/>
      <name val="Arial Narrow"/>
      <family val="2"/>
    </font>
    <font>
      <b/>
      <sz val="12"/>
      <color theme="9" tint="-0.499984740745262"/>
      <name val="Calibri"/>
      <family val="2"/>
      <scheme val="minor"/>
    </font>
  </fonts>
  <fills count="30">
    <fill>
      <patternFill patternType="none"/>
    </fill>
    <fill>
      <patternFill patternType="gray125"/>
    </fill>
    <fill>
      <patternFill patternType="solid">
        <fgColor indexed="43"/>
        <bgColor indexed="64"/>
      </patternFill>
    </fill>
    <fill>
      <patternFill patternType="solid">
        <fgColor theme="1" tint="4.9989318521683403E-2"/>
        <bgColor indexed="64"/>
      </patternFill>
    </fill>
    <fill>
      <patternFill patternType="solid">
        <fgColor theme="0" tint="-0.249977111117893"/>
        <bgColor indexed="64"/>
      </patternFill>
    </fill>
    <fill>
      <patternFill patternType="solid">
        <fgColor theme="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rgb="FF7030A0"/>
        <bgColor indexed="64"/>
      </patternFill>
    </fill>
    <fill>
      <patternFill patternType="solid">
        <fgColor theme="0"/>
        <bgColor indexed="64"/>
      </patternFill>
    </fill>
    <fill>
      <patternFill patternType="solid">
        <fgColor theme="0" tint="-4.9989318521683403E-2"/>
        <bgColor indexed="64"/>
      </patternFill>
    </fill>
  </fills>
  <borders count="1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right style="thin">
        <color theme="0" tint="-0.24994659260841701"/>
      </right>
      <top/>
      <bottom style="thin">
        <color theme="0" tint="-0.24994659260841701"/>
      </bottom>
      <diagonal/>
    </border>
    <border>
      <left/>
      <right style="medium">
        <color indexed="64"/>
      </right>
      <top style="thin">
        <color theme="0" tint="-0.24994659260841701"/>
      </top>
      <bottom style="hair">
        <color theme="0" tint="-0.14996795556505021"/>
      </bottom>
      <diagonal/>
    </border>
    <border>
      <left/>
      <right style="medium">
        <color indexed="64"/>
      </right>
      <top style="hair">
        <color theme="0" tint="-0.14996795556505021"/>
      </top>
      <bottom style="hair">
        <color theme="0" tint="-0.14996795556505021"/>
      </bottom>
      <diagonal/>
    </border>
    <border>
      <left/>
      <right style="medium">
        <color indexed="64"/>
      </right>
      <top style="thin">
        <color theme="0" tint="-0.24994659260841701"/>
      </top>
      <bottom/>
      <diagonal/>
    </border>
    <border>
      <left/>
      <right style="thin">
        <color theme="0" tint="-0.24994659260841701"/>
      </right>
      <top/>
      <bottom style="medium">
        <color indexed="64"/>
      </bottom>
      <diagonal/>
    </border>
    <border>
      <left style="thin">
        <color theme="0" tint="-0.24994659260841701"/>
      </left>
      <right/>
      <top/>
      <bottom/>
      <diagonal/>
    </border>
    <border>
      <left style="thin">
        <color theme="0" tint="-0.24994659260841701"/>
      </left>
      <right/>
      <top style="thin">
        <color theme="0" tint="-0.14996795556505021"/>
      </top>
      <bottom/>
      <diagonal/>
    </border>
    <border>
      <left style="thin">
        <color theme="0" tint="-0.249977111117893"/>
      </left>
      <right/>
      <top/>
      <bottom style="thin">
        <color theme="0" tint="-0.249977111117893"/>
      </bottom>
      <diagonal/>
    </border>
    <border>
      <left/>
      <right/>
      <top style="thin">
        <color theme="0" tint="-0.24994659260841701"/>
      </top>
      <bottom style="hair">
        <color theme="0" tint="-0.14996795556505021"/>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24994659260841701"/>
      </left>
      <right/>
      <top/>
      <bottom style="thin">
        <color theme="0" tint="-0.14996795556505021"/>
      </bottom>
      <diagonal/>
    </border>
    <border>
      <left style="thin">
        <color theme="0" tint="-0.24994659260841701"/>
      </left>
      <right/>
      <top style="medium">
        <color indexed="64"/>
      </top>
      <bottom/>
      <diagonal/>
    </border>
    <border>
      <left style="thin">
        <color theme="0" tint="-0.24994659260841701"/>
      </left>
      <right/>
      <top style="thin">
        <color theme="0" tint="-0.24994659260841701"/>
      </top>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right style="medium">
        <color indexed="64"/>
      </right>
      <top style="hair">
        <color theme="0" tint="-0.14996795556505021"/>
      </top>
      <bottom style="thin">
        <color theme="0" tint="-0.24994659260841701"/>
      </bottom>
      <diagonal/>
    </border>
    <border>
      <left/>
      <right/>
      <top style="hair">
        <color theme="0" tint="-0.14996795556505021"/>
      </top>
      <bottom style="thin">
        <color theme="0" tint="-0.24994659260841701"/>
      </bottom>
      <diagonal/>
    </border>
    <border>
      <left/>
      <right/>
      <top style="hair">
        <color theme="0" tint="-0.14996795556505021"/>
      </top>
      <bottom style="hair">
        <color theme="0" tint="-0.14996795556505021"/>
      </bottom>
      <diagonal/>
    </border>
    <border>
      <left/>
      <right style="medium">
        <color indexed="64"/>
      </right>
      <top style="medium">
        <color indexed="64"/>
      </top>
      <bottom style="hair">
        <color theme="0" tint="-0.14996795556505021"/>
      </bottom>
      <diagonal/>
    </border>
    <border>
      <left/>
      <right style="medium">
        <color indexed="64"/>
      </right>
      <top style="hair">
        <color theme="0" tint="-0.14996795556505021"/>
      </top>
      <bottom style="medium">
        <color indexed="64"/>
      </bottom>
      <diagonal/>
    </border>
    <border>
      <left style="thin">
        <color theme="0" tint="-0.24994659260841701"/>
      </left>
      <right/>
      <top/>
      <bottom style="medium">
        <color indexed="64"/>
      </bottom>
      <diagonal/>
    </border>
    <border>
      <left/>
      <right/>
      <top style="medium">
        <color indexed="64"/>
      </top>
      <bottom style="hair">
        <color theme="0" tint="-0.14993743705557422"/>
      </bottom>
      <diagonal/>
    </border>
    <border>
      <left/>
      <right/>
      <top style="hair">
        <color theme="0" tint="-0.14993743705557422"/>
      </top>
      <bottom style="hair">
        <color theme="0" tint="-0.14993743705557422"/>
      </bottom>
      <diagonal/>
    </border>
    <border>
      <left/>
      <right/>
      <top style="hair">
        <color theme="0" tint="-0.14993743705557422"/>
      </top>
      <bottom style="medium">
        <color indexed="64"/>
      </bottom>
      <diagonal/>
    </border>
    <border>
      <left/>
      <right/>
      <top style="hair">
        <color theme="0" tint="-0.14996795556505021"/>
      </top>
      <bottom/>
      <diagonal/>
    </border>
    <border>
      <left style="thin">
        <color theme="0" tint="-0.24994659260841701"/>
      </left>
      <right style="thin">
        <color theme="0" tint="-0.249977111117893"/>
      </right>
      <top/>
      <bottom/>
      <diagonal/>
    </border>
    <border>
      <left style="thin">
        <color theme="0" tint="-0.24994659260841701"/>
      </left>
      <right style="thin">
        <color theme="0" tint="-0.249977111117893"/>
      </right>
      <top/>
      <bottom style="thin">
        <color theme="0" tint="-0.24994659260841701"/>
      </bottom>
      <diagonal/>
    </border>
    <border>
      <left style="medium">
        <color indexed="64"/>
      </left>
      <right/>
      <top style="thin">
        <color theme="0" tint="-0.24994659260841701"/>
      </top>
      <bottom/>
      <diagonal/>
    </border>
    <border>
      <left style="medium">
        <color indexed="64"/>
      </left>
      <right/>
      <top/>
      <bottom style="thin">
        <color theme="0" tint="-0.24994659260841701"/>
      </bottom>
      <diagonal/>
    </border>
    <border>
      <left/>
      <right/>
      <top/>
      <bottom style="thin">
        <color theme="0" tint="-0.24994659260841701"/>
      </bottom>
      <diagonal/>
    </border>
    <border>
      <left/>
      <right style="medium">
        <color indexed="64"/>
      </right>
      <top/>
      <bottom style="thin">
        <color theme="0" tint="-0.24994659260841701"/>
      </bottom>
      <diagonal/>
    </border>
    <border>
      <left style="thin">
        <color theme="0" tint="-0.249977111117893"/>
      </left>
      <right/>
      <top style="thin">
        <color theme="0" tint="-0.14996795556505021"/>
      </top>
      <bottom/>
      <diagonal/>
    </border>
    <border>
      <left style="thin">
        <color theme="0" tint="-0.24994659260841701"/>
      </left>
      <right style="thin">
        <color theme="0" tint="-0.24994659260841701"/>
      </right>
      <top style="thin">
        <color theme="0" tint="-0.34998626667073579"/>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style="thin">
        <color theme="0" tint="-0.249977111117893"/>
      </top>
      <bottom/>
      <diagonal/>
    </border>
    <border>
      <left style="thin">
        <color theme="0" tint="-0.24994659260841701"/>
      </left>
      <right style="thin">
        <color theme="0" tint="-0.249977111117893"/>
      </right>
      <top/>
      <bottom style="medium">
        <color indexed="64"/>
      </bottom>
      <diagonal/>
    </border>
    <border>
      <left style="thin">
        <color theme="0" tint="-0.249977111117893"/>
      </left>
      <right/>
      <top style="thin">
        <color theme="0" tint="-0.249977111117893"/>
      </top>
      <bottom/>
      <diagonal/>
    </border>
    <border>
      <left style="thin">
        <color theme="0" tint="-0.249977111117893"/>
      </left>
      <right/>
      <top/>
      <bottom style="medium">
        <color indexed="64"/>
      </bottom>
      <diagonal/>
    </border>
  </borders>
  <cellStyleXfs count="4">
    <xf numFmtId="0" fontId="0" fillId="0" borderId="0"/>
    <xf numFmtId="0" fontId="41" fillId="0" borderId="0" applyNumberFormat="0" applyFill="0" applyBorder="0" applyAlignment="0" applyProtection="0">
      <alignment vertical="top"/>
      <protection locked="0"/>
    </xf>
    <xf numFmtId="0" fontId="48" fillId="0" borderId="0" applyNumberFormat="0" applyFill="0" applyBorder="0" applyAlignment="0" applyProtection="0"/>
    <xf numFmtId="0" fontId="49" fillId="0" borderId="0"/>
  </cellStyleXfs>
  <cellXfs count="868">
    <xf numFmtId="0" fontId="0" fillId="0" borderId="0" xfId="0"/>
    <xf numFmtId="0" fontId="50" fillId="0" borderId="0" xfId="0" applyFont="1"/>
    <xf numFmtId="0" fontId="51" fillId="0" borderId="0" xfId="0" quotePrefix="1" applyFont="1" applyAlignment="1">
      <alignment horizontal="center" vertical="center"/>
    </xf>
    <xf numFmtId="0" fontId="50" fillId="0" borderId="0" xfId="0" quotePrefix="1" applyFont="1"/>
    <xf numFmtId="0" fontId="51" fillId="0" borderId="0" xfId="0" applyFont="1"/>
    <xf numFmtId="0" fontId="48" fillId="0" borderId="0" xfId="2"/>
    <xf numFmtId="0" fontId="51" fillId="0" borderId="0" xfId="0" applyFont="1" applyAlignment="1">
      <alignment horizontal="left" vertical="center" wrapText="1"/>
    </xf>
    <xf numFmtId="0" fontId="50" fillId="0" borderId="0" xfId="0" applyFont="1" applyAlignment="1">
      <alignment horizontal="left" indent="4"/>
    </xf>
    <xf numFmtId="0" fontId="52" fillId="0" borderId="0" xfId="0" applyFont="1" applyAlignment="1">
      <alignment horizontal="left" vertical="top"/>
    </xf>
    <xf numFmtId="0" fontId="50" fillId="0" borderId="0" xfId="0" applyFont="1" applyAlignment="1">
      <alignment horizontal="left" indent="5"/>
    </xf>
    <xf numFmtId="0" fontId="51" fillId="0" borderId="0" xfId="0" applyFont="1" applyAlignment="1">
      <alignment vertical="top"/>
    </xf>
    <xf numFmtId="0" fontId="53" fillId="3" borderId="1" xfId="0" applyFont="1" applyFill="1" applyBorder="1" applyAlignment="1">
      <alignment horizontal="center" vertical="center"/>
    </xf>
    <xf numFmtId="0" fontId="54" fillId="4" borderId="1" xfId="0" applyFont="1" applyFill="1" applyBorder="1" applyAlignment="1">
      <alignment horizontal="center" vertical="center"/>
    </xf>
    <xf numFmtId="0" fontId="54" fillId="0" borderId="1" xfId="0" applyFont="1" applyBorder="1" applyAlignment="1">
      <alignment horizontal="center" vertical="center"/>
    </xf>
    <xf numFmtId="0" fontId="55" fillId="0" borderId="0" xfId="0" applyFont="1" applyAlignment="1">
      <alignment horizontal="center" vertical="center"/>
    </xf>
    <xf numFmtId="0" fontId="56" fillId="0" borderId="0" xfId="0" applyFont="1" applyAlignment="1">
      <alignment horizontal="left" vertical="center"/>
    </xf>
    <xf numFmtId="0" fontId="0" fillId="0" borderId="0" xfId="0" applyAlignment="1">
      <alignment horizontal="left" vertical="center"/>
    </xf>
    <xf numFmtId="0" fontId="51" fillId="0" borderId="0" xfId="0" applyFont="1" applyAlignment="1">
      <alignment horizontal="left" vertical="top" wrapText="1"/>
    </xf>
    <xf numFmtId="0" fontId="50" fillId="0" borderId="0" xfId="0" applyFont="1" applyAlignment="1">
      <alignment horizontal="center" vertical="center"/>
    </xf>
    <xf numFmtId="0" fontId="51" fillId="0" borderId="0" xfId="0" applyFont="1" applyAlignment="1">
      <alignment vertical="top" wrapText="1"/>
    </xf>
    <xf numFmtId="0" fontId="50" fillId="0" borderId="2" xfId="0" applyFont="1" applyBorder="1" applyAlignment="1">
      <alignment vertical="center" wrapText="1"/>
    </xf>
    <xf numFmtId="0" fontId="57" fillId="5" borderId="3" xfId="0" applyFont="1" applyFill="1" applyBorder="1" applyAlignment="1">
      <alignment vertical="center" wrapText="1"/>
    </xf>
    <xf numFmtId="0" fontId="57" fillId="5" borderId="4" xfId="0" applyFont="1" applyFill="1" applyBorder="1" applyAlignment="1">
      <alignment vertical="center" wrapText="1"/>
    </xf>
    <xf numFmtId="0" fontId="50" fillId="0" borderId="5" xfId="0" applyFont="1" applyBorder="1" applyAlignment="1">
      <alignment vertical="center" wrapText="1"/>
    </xf>
    <xf numFmtId="0" fontId="57" fillId="5" borderId="4" xfId="0" applyFont="1" applyFill="1" applyBorder="1" applyAlignment="1">
      <alignment horizontal="center" vertical="center"/>
    </xf>
    <xf numFmtId="0" fontId="50" fillId="0" borderId="6" xfId="0" applyFont="1" applyBorder="1" applyAlignment="1">
      <alignment horizontal="center" vertical="center"/>
    </xf>
    <xf numFmtId="0" fontId="50" fillId="0" borderId="7" xfId="0" applyFont="1" applyBorder="1" applyAlignment="1">
      <alignment horizontal="center" vertical="center"/>
    </xf>
    <xf numFmtId="0" fontId="50" fillId="0" borderId="8" xfId="0" applyFont="1" applyBorder="1" applyAlignment="1">
      <alignment horizontal="center" vertical="center"/>
    </xf>
    <xf numFmtId="0" fontId="57" fillId="5" borderId="4" xfId="0" applyFont="1" applyFill="1" applyBorder="1" applyAlignment="1">
      <alignment horizontal="center" vertical="center" wrapText="1"/>
    </xf>
    <xf numFmtId="0" fontId="49" fillId="0" borderId="6" xfId="0" applyFont="1" applyBorder="1" applyAlignment="1">
      <alignment horizontal="center" vertical="center"/>
    </xf>
    <xf numFmtId="0" fontId="49" fillId="0" borderId="7" xfId="0" applyFont="1" applyBorder="1" applyAlignment="1">
      <alignment horizontal="center" vertical="center"/>
    </xf>
    <xf numFmtId="0" fontId="49" fillId="0" borderId="8" xfId="0" applyFont="1" applyBorder="1" applyAlignment="1">
      <alignment horizontal="left" vertical="center" wrapText="1"/>
    </xf>
    <xf numFmtId="0" fontId="57" fillId="5" borderId="9" xfId="0" applyFont="1" applyFill="1" applyBorder="1" applyAlignment="1">
      <alignment horizontal="center" vertical="center" wrapText="1"/>
    </xf>
    <xf numFmtId="0" fontId="50" fillId="0" borderId="10" xfId="0" applyFont="1" applyBorder="1" applyAlignment="1">
      <alignment vertical="center" wrapText="1"/>
    </xf>
    <xf numFmtId="0" fontId="50" fillId="0" borderId="11" xfId="0" applyFont="1" applyBorder="1" applyAlignment="1">
      <alignment horizontal="center" vertical="center"/>
    </xf>
    <xf numFmtId="0" fontId="49" fillId="0" borderId="11" xfId="0" applyFont="1" applyBorder="1" applyAlignment="1">
      <alignment horizontal="center" vertical="center"/>
    </xf>
    <xf numFmtId="0" fontId="0" fillId="0" borderId="12" xfId="0" applyBorder="1"/>
    <xf numFmtId="0" fontId="0" fillId="0" borderId="13" xfId="0" applyBorder="1"/>
    <xf numFmtId="0" fontId="0" fillId="0" borderId="13" xfId="0" applyBorder="1" applyAlignment="1">
      <alignment horizontal="center" vertical="center"/>
    </xf>
    <xf numFmtId="0" fontId="0" fillId="0" borderId="14" xfId="0" applyBorder="1" applyAlignment="1">
      <alignment horizontal="center" vertical="center"/>
    </xf>
    <xf numFmtId="0" fontId="58" fillId="0" borderId="15" xfId="0" applyFont="1" applyBorder="1"/>
    <xf numFmtId="0" fontId="0" fillId="0" borderId="0" xfId="0" applyAlignment="1">
      <alignment horizontal="center" vertical="center"/>
    </xf>
    <xf numFmtId="0" fontId="0" fillId="0" borderId="16" xfId="0" applyBorder="1" applyAlignment="1">
      <alignment horizontal="center" vertical="center"/>
    </xf>
    <xf numFmtId="0" fontId="58" fillId="0" borderId="0" xfId="0" applyFont="1"/>
    <xf numFmtId="0" fontId="0" fillId="0" borderId="15" xfId="0" applyBorder="1"/>
    <xf numFmtId="0" fontId="58" fillId="0" borderId="17" xfId="0" applyFont="1" applyBorder="1"/>
    <xf numFmtId="0" fontId="13" fillId="2" borderId="15" xfId="0" applyFont="1" applyFill="1" applyBorder="1" applyAlignment="1">
      <alignment horizontal="center" wrapText="1"/>
    </xf>
    <xf numFmtId="0" fontId="13" fillId="2" borderId="18" xfId="0" applyFont="1" applyFill="1" applyBorder="1" applyAlignment="1">
      <alignment horizontal="center" textRotation="90" wrapText="1"/>
    </xf>
    <xf numFmtId="0" fontId="13" fillId="2" borderId="0" xfId="0" applyFont="1" applyFill="1" applyAlignment="1">
      <alignment horizontal="center" wrapText="1"/>
    </xf>
    <xf numFmtId="0" fontId="13" fillId="2" borderId="0" xfId="0" applyFont="1" applyFill="1" applyAlignment="1">
      <alignment horizontal="center" textRotation="90" wrapText="1"/>
    </xf>
    <xf numFmtId="0" fontId="13" fillId="2" borderId="19" xfId="0" applyFont="1" applyFill="1" applyBorder="1" applyAlignment="1">
      <alignment horizontal="center" textRotation="90" wrapText="1"/>
    </xf>
    <xf numFmtId="0" fontId="59" fillId="0" borderId="0" xfId="0" applyFont="1"/>
    <xf numFmtId="0" fontId="59" fillId="0" borderId="0" xfId="0" applyFont="1" applyAlignment="1">
      <alignment horizontal="center" vertical="center"/>
    </xf>
    <xf numFmtId="0" fontId="60" fillId="0" borderId="0" xfId="0" applyFont="1" applyAlignment="1" applyProtection="1">
      <alignment horizontal="center" vertical="center"/>
      <protection locked="0"/>
    </xf>
    <xf numFmtId="0" fontId="60" fillId="0" borderId="20" xfId="0" applyFont="1" applyBorder="1" applyAlignment="1">
      <alignment horizontal="center" vertical="center"/>
    </xf>
    <xf numFmtId="3" fontId="59" fillId="6" borderId="21" xfId="0" applyNumberFormat="1" applyFont="1" applyFill="1" applyBorder="1" applyAlignment="1" applyProtection="1">
      <alignment horizontal="center" vertical="center" wrapText="1" shrinkToFit="1"/>
      <protection locked="0"/>
    </xf>
    <xf numFmtId="3" fontId="59" fillId="6" borderId="22" xfId="0" applyNumberFormat="1" applyFont="1" applyFill="1" applyBorder="1" applyAlignment="1" applyProtection="1">
      <alignment horizontal="center" vertical="center" wrapText="1" shrinkToFit="1"/>
      <protection locked="0"/>
    </xf>
    <xf numFmtId="3" fontId="59" fillId="6" borderId="23" xfId="0" applyNumberFormat="1" applyFont="1" applyFill="1" applyBorder="1" applyAlignment="1" applyProtection="1">
      <alignment horizontal="center" vertical="center" wrapText="1" shrinkToFit="1"/>
      <protection locked="0"/>
    </xf>
    <xf numFmtId="0" fontId="11" fillId="0" borderId="24" xfId="0" applyFont="1" applyBorder="1" applyAlignment="1">
      <alignment horizontal="center" vertical="center" wrapText="1"/>
    </xf>
    <xf numFmtId="0" fontId="12" fillId="0" borderId="18" xfId="0" applyFont="1" applyBorder="1" applyAlignment="1">
      <alignment horizontal="center" textRotation="90" wrapText="1"/>
    </xf>
    <xf numFmtId="0" fontId="0" fillId="7" borderId="12" xfId="0" applyFill="1" applyBorder="1" applyAlignment="1">
      <alignment horizontal="center"/>
    </xf>
    <xf numFmtId="0" fontId="0" fillId="7" borderId="15" xfId="0" applyFill="1" applyBorder="1" applyAlignment="1">
      <alignment horizontal="center"/>
    </xf>
    <xf numFmtId="0" fontId="0" fillId="7" borderId="17" xfId="0" applyFill="1" applyBorder="1" applyAlignment="1">
      <alignment horizontal="center"/>
    </xf>
    <xf numFmtId="0" fontId="0" fillId="0" borderId="14" xfId="0" applyBorder="1"/>
    <xf numFmtId="0" fontId="0" fillId="0" borderId="16" xfId="0" applyBorder="1"/>
    <xf numFmtId="0" fontId="0" fillId="0" borderId="17" xfId="0" applyBorder="1"/>
    <xf numFmtId="0" fontId="0" fillId="0" borderId="25" xfId="0" applyBorder="1"/>
    <xf numFmtId="0" fontId="0" fillId="0" borderId="26" xfId="0" applyBorder="1"/>
    <xf numFmtId="0" fontId="61" fillId="0" borderId="12" xfId="0" applyFont="1" applyBorder="1"/>
    <xf numFmtId="0" fontId="0" fillId="0" borderId="13" xfId="0" applyBorder="1" applyAlignment="1">
      <alignment wrapText="1"/>
    </xf>
    <xf numFmtId="0" fontId="0" fillId="0" borderId="25" xfId="0" applyBorder="1" applyAlignment="1">
      <alignment horizontal="center" vertical="center"/>
    </xf>
    <xf numFmtId="0" fontId="60" fillId="0" borderId="16" xfId="0" applyFont="1" applyBorder="1"/>
    <xf numFmtId="0" fontId="0" fillId="7" borderId="12" xfId="0" applyFill="1" applyBorder="1"/>
    <xf numFmtId="0" fontId="0" fillId="7" borderId="14" xfId="0" applyFill="1" applyBorder="1"/>
    <xf numFmtId="0" fontId="0" fillId="7" borderId="15" xfId="0" applyFill="1" applyBorder="1"/>
    <xf numFmtId="0" fontId="0" fillId="7" borderId="18" xfId="0" applyFill="1" applyBorder="1"/>
    <xf numFmtId="0" fontId="0" fillId="7" borderId="16" xfId="0" applyFill="1" applyBorder="1" applyAlignment="1">
      <alignment horizontal="center"/>
    </xf>
    <xf numFmtId="0" fontId="0" fillId="7" borderId="19" xfId="0" applyFill="1" applyBorder="1"/>
    <xf numFmtId="0" fontId="0" fillId="7" borderId="24" xfId="0" applyFill="1" applyBorder="1"/>
    <xf numFmtId="0" fontId="0" fillId="7" borderId="26" xfId="0" applyFill="1" applyBorder="1" applyAlignment="1">
      <alignment horizontal="center"/>
    </xf>
    <xf numFmtId="0" fontId="0" fillId="7" borderId="13" xfId="0" applyFill="1" applyBorder="1"/>
    <xf numFmtId="0" fontId="0" fillId="7" borderId="0" xfId="0" applyFill="1" applyAlignment="1">
      <alignment horizontal="center"/>
    </xf>
    <xf numFmtId="0" fontId="0" fillId="7" borderId="14" xfId="0" applyFill="1" applyBorder="1" applyAlignment="1">
      <alignment horizontal="center"/>
    </xf>
    <xf numFmtId="0" fontId="0" fillId="7" borderId="17" xfId="0" applyFill="1" applyBorder="1"/>
    <xf numFmtId="0" fontId="60" fillId="0" borderId="0" xfId="0" applyFont="1"/>
    <xf numFmtId="0" fontId="0" fillId="7" borderId="0" xfId="0" applyFill="1"/>
    <xf numFmtId="0" fontId="0" fillId="7" borderId="16" xfId="0" applyFill="1" applyBorder="1"/>
    <xf numFmtId="0" fontId="0" fillId="7" borderId="27" xfId="0" applyFill="1" applyBorder="1"/>
    <xf numFmtId="0" fontId="0" fillId="7" borderId="28" xfId="0" applyFill="1" applyBorder="1" applyAlignment="1">
      <alignment horizontal="center"/>
    </xf>
    <xf numFmtId="0" fontId="0" fillId="7" borderId="29" xfId="0" applyFill="1" applyBorder="1" applyAlignment="1">
      <alignment horizontal="center"/>
    </xf>
    <xf numFmtId="0" fontId="0" fillId="7" borderId="25" xfId="0" applyFill="1" applyBorder="1"/>
    <xf numFmtId="0" fontId="0" fillId="7" borderId="26" xfId="0" applyFill="1" applyBorder="1"/>
    <xf numFmtId="0" fontId="0" fillId="8" borderId="17" xfId="0" applyFill="1" applyBorder="1" applyAlignment="1">
      <alignment horizontal="center"/>
    </xf>
    <xf numFmtId="0" fontId="0" fillId="8" borderId="25" xfId="0" applyFill="1" applyBorder="1" applyAlignment="1">
      <alignment horizontal="center"/>
    </xf>
    <xf numFmtId="0" fontId="0" fillId="8" borderId="26" xfId="0" applyFill="1" applyBorder="1" applyAlignment="1">
      <alignment horizontal="center"/>
    </xf>
    <xf numFmtId="0" fontId="58" fillId="0" borderId="0" xfId="0" applyFont="1" applyAlignment="1" applyProtection="1">
      <alignment horizontal="left" vertical="center" wrapText="1"/>
      <protection locked="0"/>
    </xf>
    <xf numFmtId="0" fontId="61" fillId="0" borderId="15" xfId="0" applyFont="1" applyBorder="1"/>
    <xf numFmtId="0" fontId="62" fillId="0" borderId="15" xfId="0" applyFont="1" applyBorder="1" applyAlignment="1">
      <alignment horizontal="left" vertical="top" readingOrder="1"/>
    </xf>
    <xf numFmtId="0" fontId="0" fillId="9" borderId="13" xfId="0" applyFill="1" applyBorder="1" applyAlignment="1" applyProtection="1">
      <alignment horizontal="center" vertical="center"/>
      <protection locked="0"/>
    </xf>
    <xf numFmtId="0" fontId="0" fillId="9" borderId="0" xfId="0" applyFill="1" applyAlignment="1" applyProtection="1">
      <alignment horizontal="center" vertical="center"/>
      <protection locked="0"/>
    </xf>
    <xf numFmtId="0" fontId="0" fillId="9" borderId="16" xfId="0" applyFill="1" applyBorder="1" applyAlignment="1" applyProtection="1">
      <alignment horizontal="center" vertical="center"/>
      <protection locked="0"/>
    </xf>
    <xf numFmtId="0" fontId="10" fillId="0" borderId="18" xfId="0" applyFont="1" applyBorder="1" applyAlignment="1">
      <alignment horizontal="left" vertical="center" wrapText="1"/>
    </xf>
    <xf numFmtId="0" fontId="10" fillId="4" borderId="12" xfId="0" applyFont="1" applyFill="1" applyBorder="1" applyAlignment="1">
      <alignment horizontal="left" vertical="center" wrapText="1"/>
    </xf>
    <xf numFmtId="0" fontId="11" fillId="0" borderId="19" xfId="0" applyFont="1" applyBorder="1" applyAlignment="1">
      <alignment horizontal="center" vertical="center" wrapText="1"/>
    </xf>
    <xf numFmtId="0" fontId="0" fillId="10" borderId="13" xfId="0" applyFill="1" applyBorder="1"/>
    <xf numFmtId="0" fontId="0" fillId="10" borderId="14" xfId="0" applyFill="1" applyBorder="1"/>
    <xf numFmtId="0" fontId="12" fillId="0" borderId="19" xfId="0" applyFont="1" applyBorder="1" applyAlignment="1">
      <alignment horizontal="center" textRotation="90" wrapText="1"/>
    </xf>
    <xf numFmtId="0" fontId="13" fillId="2" borderId="19" xfId="0" applyFont="1" applyFill="1" applyBorder="1" applyAlignment="1">
      <alignment horizontal="center" wrapText="1"/>
    </xf>
    <xf numFmtId="0" fontId="13" fillId="2" borderId="12" xfId="0" applyFont="1" applyFill="1" applyBorder="1" applyAlignment="1">
      <alignment horizontal="center" textRotation="90" wrapText="1"/>
    </xf>
    <xf numFmtId="0" fontId="13" fillId="2" borderId="13" xfId="0" applyFont="1" applyFill="1" applyBorder="1" applyAlignment="1">
      <alignment horizontal="center" textRotation="90" wrapText="1"/>
    </xf>
    <xf numFmtId="0" fontId="13" fillId="2" borderId="14" xfId="0" applyFont="1" applyFill="1" applyBorder="1" applyAlignment="1">
      <alignment horizontal="center" textRotation="90" wrapText="1"/>
    </xf>
    <xf numFmtId="0" fontId="20" fillId="2" borderId="18" xfId="0" applyFont="1" applyFill="1" applyBorder="1" applyAlignment="1">
      <alignment horizontal="center" textRotation="90" wrapText="1"/>
    </xf>
    <xf numFmtId="0" fontId="13" fillId="2" borderId="18" xfId="0" applyFont="1" applyFill="1" applyBorder="1" applyAlignment="1">
      <alignment horizontal="center" wrapText="1"/>
    </xf>
    <xf numFmtId="0" fontId="13" fillId="11" borderId="12" xfId="0" applyFont="1" applyFill="1" applyBorder="1" applyAlignment="1">
      <alignment horizontal="center" textRotation="90" wrapText="1"/>
    </xf>
    <xf numFmtId="0" fontId="13" fillId="11" borderId="13" xfId="0" applyFont="1" applyFill="1" applyBorder="1" applyAlignment="1">
      <alignment horizontal="center" textRotation="90" wrapText="1"/>
    </xf>
    <xf numFmtId="0" fontId="13" fillId="11" borderId="14" xfId="0" applyFont="1" applyFill="1" applyBorder="1" applyAlignment="1">
      <alignment horizontal="center" textRotation="90" wrapText="1"/>
    </xf>
    <xf numFmtId="0" fontId="59" fillId="12" borderId="22" xfId="0" applyFont="1" applyFill="1" applyBorder="1" applyAlignment="1" applyProtection="1">
      <alignment horizontal="center" vertical="center" wrapText="1" shrinkToFit="1"/>
      <protection locked="0"/>
    </xf>
    <xf numFmtId="0" fontId="59" fillId="6" borderId="22" xfId="0" applyFont="1" applyFill="1" applyBorder="1" applyAlignment="1" applyProtection="1">
      <alignment horizontal="center" vertical="center" wrapText="1" shrinkToFit="1"/>
      <protection locked="0"/>
    </xf>
    <xf numFmtId="1" fontId="63" fillId="6" borderId="22" xfId="0" applyNumberFormat="1" applyFont="1" applyFill="1" applyBorder="1" applyAlignment="1" applyProtection="1">
      <alignment horizontal="center" vertical="center" wrapText="1" shrinkToFit="1"/>
      <protection locked="0"/>
    </xf>
    <xf numFmtId="1" fontId="64" fillId="12" borderId="22" xfId="0" applyNumberFormat="1" applyFont="1" applyFill="1" applyBorder="1" applyAlignment="1" applyProtection="1">
      <alignment horizontal="center" vertical="center" wrapText="1" shrinkToFit="1"/>
      <protection locked="0"/>
    </xf>
    <xf numFmtId="0" fontId="64" fillId="6" borderId="22" xfId="0" applyFont="1" applyFill="1" applyBorder="1" applyAlignment="1" applyProtection="1">
      <alignment horizontal="center" vertical="center" wrapText="1" shrinkToFit="1"/>
      <protection locked="0"/>
    </xf>
    <xf numFmtId="0" fontId="64" fillId="6" borderId="23" xfId="0" applyFont="1" applyFill="1" applyBorder="1" applyAlignment="1" applyProtection="1">
      <alignment horizontal="center" vertical="center" wrapText="1" shrinkToFit="1"/>
      <protection locked="0"/>
    </xf>
    <xf numFmtId="1" fontId="59" fillId="0" borderId="0" xfId="0" applyNumberFormat="1" applyFont="1"/>
    <xf numFmtId="0" fontId="51" fillId="10" borderId="13" xfId="0" applyFont="1" applyFill="1" applyBorder="1" applyAlignment="1">
      <alignment horizontal="center" vertical="center"/>
    </xf>
    <xf numFmtId="0" fontId="11" fillId="13" borderId="1" xfId="0" applyFont="1" applyFill="1" applyBorder="1" applyAlignment="1">
      <alignment horizontal="center" vertical="center" wrapText="1"/>
    </xf>
    <xf numFmtId="0" fontId="11" fillId="13" borderId="29" xfId="0" applyFont="1" applyFill="1" applyBorder="1" applyAlignment="1">
      <alignment horizontal="center" vertical="center" wrapText="1"/>
    </xf>
    <xf numFmtId="0" fontId="11" fillId="13" borderId="28" xfId="0" applyFont="1" applyFill="1" applyBorder="1" applyAlignment="1">
      <alignment horizontal="center" vertical="center" wrapText="1"/>
    </xf>
    <xf numFmtId="0" fontId="59" fillId="13" borderId="22" xfId="0"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xf>
    <xf numFmtId="0" fontId="0" fillId="0" borderId="32" xfId="0" applyBorder="1" applyAlignment="1">
      <alignment horizontal="center" vertical="center"/>
    </xf>
    <xf numFmtId="0" fontId="60" fillId="0" borderId="33" xfId="0" applyFont="1" applyBorder="1" applyAlignment="1">
      <alignment horizontal="center"/>
    </xf>
    <xf numFmtId="1" fontId="59" fillId="13" borderId="22" xfId="0" applyNumberFormat="1" applyFont="1" applyFill="1" applyBorder="1" applyAlignment="1">
      <alignment horizontal="center" vertical="center"/>
    </xf>
    <xf numFmtId="3" fontId="59" fillId="13" borderId="22" xfId="0" applyNumberFormat="1" applyFont="1" applyFill="1" applyBorder="1" applyAlignment="1">
      <alignment horizontal="center" vertical="center"/>
    </xf>
    <xf numFmtId="0" fontId="59" fillId="14" borderId="34" xfId="0" applyFont="1" applyFill="1" applyBorder="1" applyAlignment="1">
      <alignment horizontal="center" vertical="center"/>
    </xf>
    <xf numFmtId="0" fontId="59" fillId="15" borderId="34" xfId="0" applyFont="1" applyFill="1" applyBorder="1" applyAlignment="1">
      <alignment horizontal="center" vertical="center"/>
    </xf>
    <xf numFmtId="0" fontId="13" fillId="11" borderId="18" xfId="0" applyFont="1" applyFill="1" applyBorder="1" applyAlignment="1">
      <alignment horizontal="center" textRotation="90" wrapText="1"/>
    </xf>
    <xf numFmtId="0" fontId="0" fillId="11" borderId="24" xfId="0" applyFill="1" applyBorder="1"/>
    <xf numFmtId="0" fontId="59" fillId="16" borderId="22" xfId="0" applyFont="1" applyFill="1" applyBorder="1" applyAlignment="1">
      <alignment horizontal="center" vertical="center"/>
    </xf>
    <xf numFmtId="0" fontId="0" fillId="17" borderId="13" xfId="0" applyFill="1" applyBorder="1"/>
    <xf numFmtId="0" fontId="0" fillId="0" borderId="15" xfId="0" applyBorder="1" applyAlignment="1">
      <alignment horizontal="left" vertical="center"/>
    </xf>
    <xf numFmtId="0" fontId="0" fillId="0" borderId="15" xfId="0" applyBorder="1" applyAlignment="1">
      <alignment horizontal="left" vertical="center" wrapText="1"/>
    </xf>
    <xf numFmtId="1" fontId="64" fillId="6" borderId="21" xfId="0" applyNumberFormat="1" applyFont="1" applyFill="1" applyBorder="1" applyAlignment="1" applyProtection="1">
      <alignment horizontal="center" vertical="center" wrapText="1" shrinkToFit="1"/>
      <protection locked="0"/>
    </xf>
    <xf numFmtId="0" fontId="59" fillId="16" borderId="34" xfId="0" applyFont="1" applyFill="1" applyBorder="1" applyAlignment="1">
      <alignment horizontal="center" vertical="center"/>
    </xf>
    <xf numFmtId="0" fontId="0" fillId="10" borderId="25" xfId="0" applyFill="1" applyBorder="1"/>
    <xf numFmtId="0" fontId="13" fillId="10" borderId="26" xfId="0" applyFont="1" applyFill="1" applyBorder="1" applyAlignment="1">
      <alignment horizontal="center" textRotation="90" wrapText="1"/>
    </xf>
    <xf numFmtId="0" fontId="59" fillId="17" borderId="20" xfId="0" applyFont="1" applyFill="1" applyBorder="1" applyAlignment="1">
      <alignment horizontal="center" vertical="center"/>
    </xf>
    <xf numFmtId="0" fontId="59" fillId="13" borderId="2" xfId="0" applyFont="1" applyFill="1" applyBorder="1" applyAlignment="1">
      <alignment horizontal="center" vertical="center"/>
    </xf>
    <xf numFmtId="0" fontId="13" fillId="17" borderId="12" xfId="0" applyFont="1" applyFill="1" applyBorder="1" applyAlignment="1">
      <alignment horizontal="center" textRotation="90" wrapText="1"/>
    </xf>
    <xf numFmtId="0" fontId="59" fillId="16" borderId="35" xfId="0" applyFont="1" applyFill="1" applyBorder="1" applyAlignment="1">
      <alignment horizontal="center" vertical="center"/>
    </xf>
    <xf numFmtId="1" fontId="59" fillId="13" borderId="2" xfId="0" applyNumberFormat="1" applyFont="1" applyFill="1" applyBorder="1" applyAlignment="1">
      <alignment horizontal="center" vertical="center"/>
    </xf>
    <xf numFmtId="0" fontId="13" fillId="7" borderId="12" xfId="0" applyFont="1" applyFill="1" applyBorder="1" applyAlignment="1">
      <alignment horizontal="center" textRotation="90" wrapText="1"/>
    </xf>
    <xf numFmtId="0" fontId="13" fillId="7" borderId="13" xfId="0" applyFont="1" applyFill="1" applyBorder="1" applyAlignment="1">
      <alignment horizontal="center" textRotation="90" wrapText="1"/>
    </xf>
    <xf numFmtId="0" fontId="59" fillId="14" borderId="36" xfId="0" applyFont="1" applyFill="1" applyBorder="1" applyAlignment="1">
      <alignment horizontal="center" vertical="center"/>
    </xf>
    <xf numFmtId="0" fontId="59" fillId="13" borderId="37" xfId="0" applyFont="1" applyFill="1" applyBorder="1" applyAlignment="1">
      <alignment horizontal="center" vertical="center"/>
    </xf>
    <xf numFmtId="0" fontId="13" fillId="7" borderId="14" xfId="0" applyFont="1" applyFill="1" applyBorder="1" applyAlignment="1">
      <alignment horizontal="center" textRotation="90" wrapText="1"/>
    </xf>
    <xf numFmtId="0" fontId="51" fillId="10" borderId="12" xfId="0" applyFont="1" applyFill="1" applyBorder="1" applyAlignment="1">
      <alignment vertical="center"/>
    </xf>
    <xf numFmtId="0" fontId="51" fillId="10" borderId="13" xfId="0" applyFont="1" applyFill="1" applyBorder="1" applyAlignment="1">
      <alignment vertical="center"/>
    </xf>
    <xf numFmtId="0" fontId="0" fillId="10" borderId="13" xfId="0" applyFill="1" applyBorder="1" applyAlignment="1">
      <alignment vertical="center"/>
    </xf>
    <xf numFmtId="0" fontId="51" fillId="18" borderId="12" xfId="0" applyFont="1" applyFill="1" applyBorder="1" applyAlignment="1">
      <alignment vertical="center"/>
    </xf>
    <xf numFmtId="0" fontId="0" fillId="18" borderId="13" xfId="0" applyFill="1" applyBorder="1"/>
    <xf numFmtId="0" fontId="51" fillId="18" borderId="13" xfId="0" applyFont="1" applyFill="1" applyBorder="1" applyAlignment="1">
      <alignment vertical="center"/>
    </xf>
    <xf numFmtId="0" fontId="13" fillId="10" borderId="12" xfId="0" applyFont="1" applyFill="1" applyBorder="1" applyAlignment="1">
      <alignment horizontal="center" textRotation="90" wrapText="1"/>
    </xf>
    <xf numFmtId="0" fontId="13" fillId="10" borderId="13" xfId="0" applyFont="1" applyFill="1" applyBorder="1" applyAlignment="1">
      <alignment horizontal="center" textRotation="90" wrapText="1"/>
    </xf>
    <xf numFmtId="0" fontId="13" fillId="10" borderId="14" xfId="0" applyFont="1" applyFill="1" applyBorder="1" applyAlignment="1">
      <alignment horizontal="center" textRotation="90" wrapText="1"/>
    </xf>
    <xf numFmtId="0" fontId="13" fillId="13" borderId="3" xfId="0" applyFont="1" applyFill="1" applyBorder="1" applyAlignment="1">
      <alignment horizontal="center" textRotation="90" wrapText="1"/>
    </xf>
    <xf numFmtId="0" fontId="13" fillId="13" borderId="9" xfId="0" applyFont="1" applyFill="1" applyBorder="1" applyAlignment="1">
      <alignment horizontal="center" textRotation="90" wrapText="1"/>
    </xf>
    <xf numFmtId="0" fontId="13" fillId="7" borderId="17" xfId="0" applyFont="1" applyFill="1" applyBorder="1" applyAlignment="1">
      <alignment horizontal="center" textRotation="90" wrapText="1"/>
    </xf>
    <xf numFmtId="0" fontId="13" fillId="7" borderId="25" xfId="0" applyFont="1" applyFill="1" applyBorder="1" applyAlignment="1">
      <alignment horizontal="center" textRotation="90" wrapText="1"/>
    </xf>
    <xf numFmtId="0" fontId="13" fillId="7" borderId="26" xfId="0" applyFont="1" applyFill="1" applyBorder="1" applyAlignment="1">
      <alignment horizontal="center" textRotation="90" wrapText="1"/>
    </xf>
    <xf numFmtId="0" fontId="0" fillId="17" borderId="17" xfId="0" applyFill="1" applyBorder="1"/>
    <xf numFmtId="0" fontId="0" fillId="13" borderId="38" xfId="0" applyFill="1" applyBorder="1"/>
    <xf numFmtId="0" fontId="0" fillId="13" borderId="39" xfId="0" applyFill="1" applyBorder="1"/>
    <xf numFmtId="0" fontId="59" fillId="12" borderId="37" xfId="0" applyFont="1" applyFill="1" applyBorder="1" applyAlignment="1" applyProtection="1">
      <alignment horizontal="center" vertical="center" wrapText="1" shrinkToFit="1"/>
      <protection locked="0"/>
    </xf>
    <xf numFmtId="2" fontId="64" fillId="12" borderId="21" xfId="0" applyNumberFormat="1" applyFont="1" applyFill="1" applyBorder="1" applyAlignment="1" applyProtection="1">
      <alignment horizontal="center" vertical="center" wrapText="1" shrinkToFit="1"/>
      <protection locked="0"/>
    </xf>
    <xf numFmtId="0" fontId="0" fillId="7" borderId="0" xfId="0" applyFill="1" applyAlignment="1">
      <alignment horizontal="center" vertical="center"/>
    </xf>
    <xf numFmtId="164" fontId="59" fillId="13" borderId="34" xfId="0" applyNumberFormat="1" applyFont="1" applyFill="1" applyBorder="1" applyAlignment="1">
      <alignment horizontal="center" vertical="center"/>
    </xf>
    <xf numFmtId="0" fontId="0" fillId="0" borderId="0" xfId="0" applyProtection="1">
      <protection locked="0"/>
    </xf>
    <xf numFmtId="164" fontId="59" fillId="13" borderId="23" xfId="0" applyNumberFormat="1" applyFont="1" applyFill="1" applyBorder="1" applyAlignment="1">
      <alignment horizontal="center" vertical="center"/>
    </xf>
    <xf numFmtId="0" fontId="0" fillId="0" borderId="0" xfId="0" applyAlignment="1">
      <alignment horizontal="right"/>
    </xf>
    <xf numFmtId="0" fontId="65" fillId="0" borderId="0" xfId="0" applyFont="1" applyAlignment="1">
      <alignment horizontal="right" vertical="center"/>
    </xf>
    <xf numFmtId="0" fontId="65" fillId="0" borderId="0" xfId="0" applyFont="1"/>
    <xf numFmtId="0" fontId="65" fillId="0" borderId="0" xfId="0" applyFont="1" applyAlignment="1">
      <alignment horizontal="center" vertical="center"/>
    </xf>
    <xf numFmtId="0" fontId="50" fillId="0" borderId="14" xfId="0" applyFont="1" applyBorder="1" applyAlignment="1">
      <alignment horizontal="center" vertical="center"/>
    </xf>
    <xf numFmtId="0" fontId="50" fillId="0" borderId="18" xfId="0" applyFont="1" applyBorder="1" applyAlignment="1">
      <alignment horizontal="center" vertical="center"/>
    </xf>
    <xf numFmtId="0" fontId="50" fillId="0" borderId="40" xfId="0" applyFont="1" applyBorder="1" applyAlignment="1">
      <alignment horizontal="center" vertical="center"/>
    </xf>
    <xf numFmtId="0" fontId="50" fillId="0" borderId="32" xfId="0" applyFont="1" applyBorder="1" applyAlignment="1">
      <alignment horizontal="center" vertical="center"/>
    </xf>
    <xf numFmtId="0" fontId="50" fillId="0" borderId="41" xfId="0" applyFont="1" applyBorder="1" applyAlignment="1">
      <alignment horizontal="center" vertical="center"/>
    </xf>
    <xf numFmtId="0" fontId="50" fillId="0" borderId="42" xfId="0" applyFont="1" applyBorder="1" applyAlignment="1">
      <alignment horizontal="center" vertical="center"/>
    </xf>
    <xf numFmtId="0" fontId="59" fillId="19" borderId="43" xfId="0" applyFont="1" applyFill="1" applyBorder="1" applyAlignment="1">
      <alignment horizontal="center" vertical="center" wrapText="1" shrinkToFit="1"/>
    </xf>
    <xf numFmtId="0" fontId="59" fillId="19" borderId="7" xfId="0" applyFont="1" applyFill="1" applyBorder="1" applyAlignment="1">
      <alignment horizontal="center" vertical="center" wrapText="1" shrinkToFit="1"/>
    </xf>
    <xf numFmtId="0" fontId="59" fillId="6" borderId="44" xfId="0" applyFont="1" applyFill="1" applyBorder="1" applyAlignment="1" applyProtection="1">
      <alignment horizontal="center" vertical="center" wrapText="1" shrinkToFit="1"/>
      <protection locked="0"/>
    </xf>
    <xf numFmtId="49" fontId="59" fillId="6" borderId="7" xfId="0" applyNumberFormat="1" applyFont="1" applyFill="1" applyBorder="1" applyAlignment="1" applyProtection="1">
      <alignment horizontal="center" vertical="center" wrapText="1" shrinkToFit="1"/>
      <protection locked="0"/>
    </xf>
    <xf numFmtId="0" fontId="61" fillId="0" borderId="0" xfId="0" applyFont="1"/>
    <xf numFmtId="0" fontId="0" fillId="0" borderId="25" xfId="0" applyBorder="1" applyAlignment="1">
      <alignment horizontal="right"/>
    </xf>
    <xf numFmtId="0" fontId="0" fillId="0" borderId="25" xfId="0" applyBorder="1" applyAlignment="1">
      <alignment horizontal="left"/>
    </xf>
    <xf numFmtId="0" fontId="59" fillId="13" borderId="21" xfId="0" applyFont="1" applyFill="1" applyBorder="1" applyAlignment="1">
      <alignment horizontal="center" vertical="center"/>
    </xf>
    <xf numFmtId="0" fontId="0" fillId="11" borderId="15" xfId="0" applyFill="1" applyBorder="1" applyAlignment="1">
      <alignment horizontal="left" textRotation="90"/>
    </xf>
    <xf numFmtId="0" fontId="0" fillId="11" borderId="0" xfId="0" applyFill="1" applyAlignment="1">
      <alignment horizontal="left" textRotation="90"/>
    </xf>
    <xf numFmtId="0" fontId="0" fillId="11" borderId="16" xfId="0" applyFill="1" applyBorder="1"/>
    <xf numFmtId="0" fontId="13" fillId="12" borderId="45" xfId="0" applyFont="1" applyFill="1" applyBorder="1" applyAlignment="1">
      <alignment horizontal="center" textRotation="90" wrapText="1"/>
    </xf>
    <xf numFmtId="0" fontId="13" fillId="12" borderId="46" xfId="0" applyFont="1" applyFill="1" applyBorder="1" applyAlignment="1">
      <alignment horizontal="center" textRotation="90" wrapText="1"/>
    </xf>
    <xf numFmtId="0" fontId="59" fillId="12" borderId="22" xfId="0" applyFont="1" applyFill="1" applyBorder="1" applyAlignment="1">
      <alignment horizontal="center" vertical="center"/>
    </xf>
    <xf numFmtId="0" fontId="59" fillId="12" borderId="37" xfId="0" applyFont="1" applyFill="1" applyBorder="1" applyAlignment="1">
      <alignment horizontal="center" vertical="center"/>
    </xf>
    <xf numFmtId="0" fontId="59" fillId="15" borderId="47" xfId="0" applyFont="1" applyFill="1" applyBorder="1" applyAlignment="1">
      <alignment horizontal="center" vertical="center"/>
    </xf>
    <xf numFmtId="0" fontId="11" fillId="11" borderId="15" xfId="0" applyFont="1" applyFill="1" applyBorder="1" applyAlignment="1">
      <alignment horizontal="center" textRotation="90" wrapText="1"/>
    </xf>
    <xf numFmtId="0" fontId="11" fillId="11" borderId="0" xfId="0" applyFont="1" applyFill="1" applyAlignment="1">
      <alignment horizontal="center" textRotation="90" wrapText="1"/>
    </xf>
    <xf numFmtId="0" fontId="11" fillId="11" borderId="19" xfId="0" applyFont="1" applyFill="1" applyBorder="1" applyAlignment="1">
      <alignment horizontal="center" textRotation="90" wrapText="1"/>
    </xf>
    <xf numFmtId="165" fontId="59" fillId="6" borderId="21" xfId="0" applyNumberFormat="1" applyFont="1" applyFill="1" applyBorder="1" applyAlignment="1" applyProtection="1">
      <alignment horizontal="center" vertical="center" wrapText="1" shrinkToFit="1"/>
      <protection locked="0"/>
    </xf>
    <xf numFmtId="165" fontId="59" fillId="6" borderId="22" xfId="0" applyNumberFormat="1" applyFont="1" applyFill="1" applyBorder="1" applyAlignment="1" applyProtection="1">
      <alignment horizontal="center" vertical="center" wrapText="1" shrinkToFit="1"/>
      <protection locked="0"/>
    </xf>
    <xf numFmtId="165" fontId="59" fillId="6" borderId="23" xfId="0" applyNumberFormat="1" applyFont="1" applyFill="1" applyBorder="1" applyAlignment="1" applyProtection="1">
      <alignment horizontal="center" vertical="center" wrapText="1" shrinkToFit="1"/>
      <protection locked="0"/>
    </xf>
    <xf numFmtId="0" fontId="59" fillId="16" borderId="2" xfId="0" applyFont="1" applyFill="1" applyBorder="1" applyAlignment="1">
      <alignment horizontal="center" vertical="center"/>
    </xf>
    <xf numFmtId="164" fontId="0" fillId="9" borderId="25" xfId="0" applyNumberFormat="1" applyFill="1" applyBorder="1" applyAlignment="1" applyProtection="1">
      <alignment horizontal="center" vertical="center"/>
      <protection locked="0"/>
    </xf>
    <xf numFmtId="0" fontId="65" fillId="0" borderId="16" xfId="0" applyFont="1" applyBorder="1" applyAlignment="1">
      <alignment vertical="center"/>
    </xf>
    <xf numFmtId="0" fontId="65" fillId="0" borderId="26" xfId="0" applyFont="1" applyBorder="1" applyAlignment="1">
      <alignment vertical="center"/>
    </xf>
    <xf numFmtId="0" fontId="0" fillId="9" borderId="0" xfId="0" applyFill="1" applyAlignment="1" applyProtection="1">
      <alignment horizontal="left" vertical="center"/>
      <protection locked="0"/>
    </xf>
    <xf numFmtId="0" fontId="0" fillId="0" borderId="0" xfId="0" applyAlignment="1">
      <alignment vertical="top"/>
    </xf>
    <xf numFmtId="0" fontId="0" fillId="0" borderId="16" xfId="0" applyBorder="1" applyAlignment="1">
      <alignment vertical="top"/>
    </xf>
    <xf numFmtId="0" fontId="0" fillId="0" borderId="15" xfId="0" applyBorder="1" applyAlignment="1" applyProtection="1">
      <alignment vertical="top"/>
      <protection locked="0"/>
    </xf>
    <xf numFmtId="0" fontId="0" fillId="0" borderId="0" xfId="0" applyAlignment="1" applyProtection="1">
      <alignment vertical="top"/>
      <protection locked="0"/>
    </xf>
    <xf numFmtId="0" fontId="59" fillId="20" borderId="2" xfId="0" applyFont="1" applyFill="1" applyBorder="1" applyAlignment="1">
      <alignment horizontal="center" vertical="center"/>
    </xf>
    <xf numFmtId="1" fontId="59" fillId="20" borderId="37" xfId="0" applyNumberFormat="1" applyFont="1" applyFill="1" applyBorder="1" applyAlignment="1">
      <alignment horizontal="center" vertical="center"/>
    </xf>
    <xf numFmtId="0" fontId="0" fillId="7" borderId="14" xfId="0" applyFill="1" applyBorder="1" applyAlignment="1">
      <alignment horizontal="center" vertical="center"/>
    </xf>
    <xf numFmtId="0" fontId="0" fillId="7" borderId="27" xfId="0" applyFill="1" applyBorder="1" applyAlignment="1">
      <alignment horizontal="center"/>
    </xf>
    <xf numFmtId="0" fontId="0" fillId="7" borderId="25" xfId="0" applyFill="1" applyBorder="1" applyAlignment="1">
      <alignment horizontal="center"/>
    </xf>
    <xf numFmtId="0" fontId="0" fillId="8" borderId="1" xfId="0" applyFill="1" applyBorder="1" applyAlignment="1">
      <alignment horizontal="center" vertical="center"/>
    </xf>
    <xf numFmtId="0" fontId="0" fillId="8" borderId="19" xfId="0" applyFill="1" applyBorder="1" applyAlignment="1">
      <alignment horizontal="center" vertical="center"/>
    </xf>
    <xf numFmtId="0" fontId="0" fillId="8" borderId="24" xfId="0" applyFill="1" applyBorder="1" applyAlignment="1">
      <alignment horizontal="center" vertical="center"/>
    </xf>
    <xf numFmtId="0" fontId="0" fillId="14" borderId="12" xfId="0" applyFill="1" applyBorder="1"/>
    <xf numFmtId="0" fontId="0" fillId="14" borderId="13" xfId="0" applyFill="1" applyBorder="1"/>
    <xf numFmtId="0" fontId="0" fillId="14" borderId="15" xfId="0" applyFill="1" applyBorder="1"/>
    <xf numFmtId="0" fontId="0" fillId="14" borderId="17" xfId="0" applyFill="1" applyBorder="1"/>
    <xf numFmtId="0" fontId="0" fillId="14" borderId="25" xfId="0" applyFill="1" applyBorder="1"/>
    <xf numFmtId="0" fontId="0" fillId="14" borderId="26" xfId="0" applyFill="1" applyBorder="1"/>
    <xf numFmtId="0" fontId="0" fillId="14" borderId="13" xfId="0" applyFill="1" applyBorder="1" applyAlignment="1">
      <alignment horizontal="center" vertical="center"/>
    </xf>
    <xf numFmtId="0" fontId="66" fillId="14" borderId="13" xfId="0" applyFont="1" applyFill="1" applyBorder="1" applyAlignment="1">
      <alignment horizontal="center" vertical="center"/>
    </xf>
    <xf numFmtId="0" fontId="59" fillId="20" borderId="21" xfId="0" applyFont="1" applyFill="1" applyBorder="1" applyAlignment="1">
      <alignment horizontal="center" vertical="center"/>
    </xf>
    <xf numFmtId="1" fontId="59" fillId="11" borderId="2" xfId="0" applyNumberFormat="1" applyFont="1" applyFill="1" applyBorder="1" applyAlignment="1">
      <alignment horizontal="center" vertical="center"/>
    </xf>
    <xf numFmtId="1" fontId="59" fillId="11" borderId="23" xfId="0" applyNumberFormat="1" applyFont="1" applyFill="1" applyBorder="1" applyAlignment="1">
      <alignment horizontal="center" vertical="center"/>
    </xf>
    <xf numFmtId="1" fontId="59" fillId="20" borderId="7" xfId="0" applyNumberFormat="1" applyFont="1" applyFill="1" applyBorder="1" applyAlignment="1">
      <alignment horizontal="center" vertical="center"/>
    </xf>
    <xf numFmtId="0" fontId="66" fillId="0" borderId="0" xfId="0" applyFont="1" applyAlignment="1">
      <alignment vertical="top" wrapText="1"/>
    </xf>
    <xf numFmtId="0" fontId="63" fillId="21" borderId="1" xfId="0" applyFont="1" applyFill="1" applyBorder="1" applyAlignment="1">
      <alignment horizontal="center" vertical="center"/>
    </xf>
    <xf numFmtId="0" fontId="0" fillId="0" borderId="15" xfId="0" applyBorder="1" applyAlignment="1">
      <alignment vertical="center"/>
    </xf>
    <xf numFmtId="0" fontId="0" fillId="0" borderId="0" xfId="0" applyAlignment="1">
      <alignment vertical="center"/>
    </xf>
    <xf numFmtId="0" fontId="0" fillId="0" borderId="16" xfId="0" applyBorder="1" applyAlignment="1">
      <alignment vertical="center"/>
    </xf>
    <xf numFmtId="0" fontId="0" fillId="0" borderId="15" xfId="0" applyBorder="1" applyAlignment="1" applyProtection="1">
      <alignment vertical="center"/>
      <protection locked="0"/>
    </xf>
    <xf numFmtId="0" fontId="51" fillId="0" borderId="15" xfId="0" applyFont="1" applyBorder="1"/>
    <xf numFmtId="0" fontId="0" fillId="8" borderId="48" xfId="0" applyFill="1" applyBorder="1"/>
    <xf numFmtId="0" fontId="62" fillId="8" borderId="49" xfId="0" applyFont="1" applyFill="1" applyBorder="1" applyAlignment="1">
      <alignment horizontal="left" vertical="center" readingOrder="1"/>
    </xf>
    <xf numFmtId="0" fontId="0" fillId="8" borderId="49" xfId="0" applyFill="1" applyBorder="1"/>
    <xf numFmtId="0" fontId="0" fillId="9" borderId="50" xfId="0" applyFill="1" applyBorder="1" applyAlignment="1">
      <alignment horizontal="center" vertical="center"/>
    </xf>
    <xf numFmtId="0" fontId="0" fillId="22" borderId="0" xfId="0" applyFill="1"/>
    <xf numFmtId="0" fontId="59" fillId="20" borderId="22" xfId="0" applyFont="1" applyFill="1" applyBorder="1" applyAlignment="1">
      <alignment horizontal="center" vertical="center"/>
    </xf>
    <xf numFmtId="1" fontId="59" fillId="20" borderId="23" xfId="0" applyNumberFormat="1" applyFont="1" applyFill="1" applyBorder="1" applyAlignment="1">
      <alignment horizontal="center" vertical="center"/>
    </xf>
    <xf numFmtId="0" fontId="65" fillId="0" borderId="25" xfId="0" applyFont="1" applyBorder="1" applyAlignment="1">
      <alignment horizontal="center" vertical="center"/>
    </xf>
    <xf numFmtId="0" fontId="65" fillId="0" borderId="25" xfId="0" applyFont="1" applyBorder="1"/>
    <xf numFmtId="0" fontId="0" fillId="0" borderId="17" xfId="0" applyBorder="1" applyAlignment="1">
      <alignment horizontal="left" vertical="center"/>
    </xf>
    <xf numFmtId="0" fontId="0" fillId="9" borderId="25" xfId="0" applyFill="1" applyBorder="1" applyAlignment="1" applyProtection="1">
      <alignment horizontal="center" vertical="center"/>
      <protection locked="0"/>
    </xf>
    <xf numFmtId="0" fontId="59" fillId="16" borderId="23" xfId="0" applyFont="1" applyFill="1" applyBorder="1" applyAlignment="1">
      <alignment horizontal="center" vertical="center"/>
    </xf>
    <xf numFmtId="0" fontId="50" fillId="0" borderId="51" xfId="0" applyFont="1" applyBorder="1" applyAlignment="1">
      <alignment horizontal="center" vertical="center"/>
    </xf>
    <xf numFmtId="0" fontId="50" fillId="0" borderId="20" xfId="0" applyFont="1" applyBorder="1" applyAlignment="1">
      <alignment horizontal="center" vertical="center"/>
    </xf>
    <xf numFmtId="0" fontId="50" fillId="0" borderId="52" xfId="0" applyFont="1" applyBorder="1" applyAlignment="1">
      <alignment horizontal="center" vertical="center"/>
    </xf>
    <xf numFmtId="0" fontId="50" fillId="0" borderId="51" xfId="0" quotePrefix="1" applyFont="1" applyBorder="1" applyAlignment="1">
      <alignment horizontal="center" vertical="center"/>
    </xf>
    <xf numFmtId="0" fontId="50" fillId="0" borderId="20" xfId="0" quotePrefix="1" applyFont="1" applyBorder="1" applyAlignment="1">
      <alignment horizontal="center" vertical="center"/>
    </xf>
    <xf numFmtId="0" fontId="50" fillId="0" borderId="48" xfId="0" quotePrefix="1" applyFont="1" applyBorder="1" applyAlignment="1">
      <alignment horizontal="center" vertical="center"/>
    </xf>
    <xf numFmtId="1" fontId="0" fillId="9" borderId="0" xfId="0" applyNumberFormat="1" applyFill="1" applyAlignment="1" applyProtection="1">
      <alignment horizontal="center" vertical="center"/>
      <protection locked="0"/>
    </xf>
    <xf numFmtId="3" fontId="59" fillId="6" borderId="20" xfId="0" applyNumberFormat="1" applyFont="1" applyFill="1" applyBorder="1" applyAlignment="1" applyProtection="1">
      <alignment horizontal="center" vertical="center" wrapText="1" shrinkToFit="1"/>
      <protection locked="0"/>
    </xf>
    <xf numFmtId="0" fontId="59" fillId="23" borderId="44" xfId="0" applyFont="1" applyFill="1" applyBorder="1" applyAlignment="1">
      <alignment horizontal="center" vertical="center" wrapText="1" shrinkToFit="1"/>
    </xf>
    <xf numFmtId="3" fontId="59" fillId="6" borderId="2" xfId="0" applyNumberFormat="1" applyFont="1" applyFill="1" applyBorder="1" applyAlignment="1" applyProtection="1">
      <alignment horizontal="center" vertical="center" wrapText="1" shrinkToFit="1"/>
      <protection locked="0"/>
    </xf>
    <xf numFmtId="3" fontId="59" fillId="6" borderId="37" xfId="0" applyNumberFormat="1" applyFont="1" applyFill="1" applyBorder="1" applyAlignment="1" applyProtection="1">
      <alignment horizontal="center" vertical="center" wrapText="1" shrinkToFit="1"/>
      <protection locked="0"/>
    </xf>
    <xf numFmtId="0" fontId="59" fillId="0" borderId="0" xfId="0" applyFont="1" applyAlignment="1" applyProtection="1">
      <alignment horizontal="center" vertical="center"/>
      <protection locked="0"/>
    </xf>
    <xf numFmtId="0" fontId="30" fillId="0" borderId="0" xfId="0" applyFont="1" applyAlignment="1">
      <alignment horizontal="center" vertical="center"/>
    </xf>
    <xf numFmtId="0" fontId="60" fillId="22" borderId="1" xfId="0" applyFont="1" applyFill="1" applyBorder="1" applyAlignment="1" applyProtection="1">
      <alignment horizontal="center" vertical="center"/>
      <protection locked="0"/>
    </xf>
    <xf numFmtId="0" fontId="11" fillId="2" borderId="14" xfId="0" applyFont="1" applyFill="1" applyBorder="1" applyAlignment="1">
      <alignment horizontal="center" vertical="top" wrapText="1"/>
    </xf>
    <xf numFmtId="1" fontId="0" fillId="11" borderId="37" xfId="0" applyNumberFormat="1" applyFill="1" applyBorder="1" applyAlignment="1" applyProtection="1">
      <alignment horizontal="left" vertical="center" wrapText="1" shrinkToFit="1"/>
      <protection hidden="1"/>
    </xf>
    <xf numFmtId="2" fontId="63" fillId="11" borderId="37" xfId="0" applyNumberFormat="1" applyFont="1" applyFill="1" applyBorder="1" applyAlignment="1" applyProtection="1">
      <alignment horizontal="center" vertical="center" wrapText="1" shrinkToFit="1"/>
      <protection hidden="1"/>
    </xf>
    <xf numFmtId="1" fontId="63" fillId="11" borderId="2" xfId="0" applyNumberFormat="1" applyFont="1" applyFill="1" applyBorder="1" applyAlignment="1" applyProtection="1">
      <alignment horizontal="center" vertical="center" wrapText="1" shrinkToFit="1"/>
      <protection hidden="1"/>
    </xf>
    <xf numFmtId="0" fontId="59" fillId="6" borderId="7" xfId="0" applyFont="1" applyFill="1" applyBorder="1" applyAlignment="1" applyProtection="1">
      <alignment horizontal="center" vertical="center" wrapText="1" shrinkToFit="1"/>
      <protection locked="0" hidden="1"/>
    </xf>
    <xf numFmtId="0" fontId="0" fillId="10" borderId="27" xfId="0" applyFill="1" applyBorder="1" applyAlignment="1">
      <alignment vertical="center"/>
    </xf>
    <xf numFmtId="0" fontId="59" fillId="16" borderId="20" xfId="0" applyFont="1" applyFill="1" applyBorder="1"/>
    <xf numFmtId="0" fontId="61" fillId="0" borderId="12" xfId="0" applyFont="1" applyBorder="1" applyAlignment="1">
      <alignment horizontal="left" vertical="center" wrapText="1"/>
    </xf>
    <xf numFmtId="0" fontId="59" fillId="14" borderId="7" xfId="0" applyFont="1" applyFill="1" applyBorder="1" applyAlignment="1">
      <alignment horizontal="center" vertical="center"/>
    </xf>
    <xf numFmtId="0" fontId="0" fillId="14" borderId="0" xfId="0" applyFill="1" applyAlignment="1">
      <alignment horizontal="right"/>
    </xf>
    <xf numFmtId="0" fontId="0" fillId="8" borderId="0" xfId="0" applyFill="1" applyAlignment="1">
      <alignment horizontal="center" vertical="center"/>
    </xf>
    <xf numFmtId="0" fontId="67" fillId="0" borderId="53" xfId="0" applyFont="1" applyBorder="1" applyAlignment="1">
      <alignment horizontal="center" vertical="center"/>
    </xf>
    <xf numFmtId="164" fontId="0" fillId="9" borderId="26" xfId="0" applyNumberFormat="1" applyFill="1" applyBorder="1" applyAlignment="1" applyProtection="1">
      <alignment horizontal="center" vertical="center"/>
      <protection locked="0"/>
    </xf>
    <xf numFmtId="0" fontId="13" fillId="12" borderId="54" xfId="0" applyFont="1" applyFill="1" applyBorder="1" applyAlignment="1">
      <alignment horizontal="center" textRotation="90" wrapText="1"/>
    </xf>
    <xf numFmtId="0" fontId="0" fillId="12" borderId="38" xfId="0" applyFill="1" applyBorder="1"/>
    <xf numFmtId="0" fontId="0" fillId="12" borderId="55" xfId="0" applyFill="1" applyBorder="1"/>
    <xf numFmtId="0" fontId="0" fillId="12" borderId="39" xfId="0" applyFill="1" applyBorder="1"/>
    <xf numFmtId="0" fontId="59" fillId="12" borderId="21" xfId="0" applyFont="1" applyFill="1" applyBorder="1" applyAlignment="1">
      <alignment horizontal="center" vertical="center"/>
    </xf>
    <xf numFmtId="0" fontId="59" fillId="24" borderId="7" xfId="0" applyFont="1" applyFill="1" applyBorder="1" applyAlignment="1">
      <alignment horizontal="center" vertical="center"/>
    </xf>
    <xf numFmtId="0" fontId="0" fillId="24" borderId="18" xfId="0" applyFill="1" applyBorder="1"/>
    <xf numFmtId="0" fontId="13" fillId="24" borderId="18" xfId="0" applyFont="1" applyFill="1" applyBorder="1" applyAlignment="1">
      <alignment horizontal="center" textRotation="90" wrapText="1"/>
    </xf>
    <xf numFmtId="0" fontId="0" fillId="24" borderId="24" xfId="0" applyFill="1" applyBorder="1"/>
    <xf numFmtId="0" fontId="50" fillId="0" borderId="0" xfId="0" applyFont="1" applyAlignment="1">
      <alignment horizontal="right" vertical="center"/>
    </xf>
    <xf numFmtId="0" fontId="11" fillId="13" borderId="27" xfId="0" applyFont="1" applyFill="1" applyBorder="1" applyAlignment="1">
      <alignment horizontal="center" vertical="center" wrapText="1"/>
    </xf>
    <xf numFmtId="0" fontId="10" fillId="0" borderId="27" xfId="0" applyFont="1" applyBorder="1" applyAlignment="1">
      <alignment horizontal="left" vertical="center" wrapText="1"/>
    </xf>
    <xf numFmtId="0" fontId="13" fillId="2" borderId="46" xfId="0" applyFont="1" applyFill="1" applyBorder="1" applyAlignment="1">
      <alignment horizontal="center" textRotation="90" wrapText="1"/>
    </xf>
    <xf numFmtId="0" fontId="13" fillId="2" borderId="45" xfId="0" applyFont="1" applyFill="1" applyBorder="1" applyAlignment="1">
      <alignment horizontal="center" textRotation="90" wrapText="1"/>
    </xf>
    <xf numFmtId="0" fontId="13" fillId="2" borderId="31" xfId="0" applyFont="1" applyFill="1" applyBorder="1" applyAlignment="1">
      <alignment horizontal="center" textRotation="90" wrapText="1"/>
    </xf>
    <xf numFmtId="0" fontId="13" fillId="2" borderId="54" xfId="0" applyFont="1" applyFill="1" applyBorder="1" applyAlignment="1">
      <alignment horizontal="center" textRotation="90" wrapText="1"/>
    </xf>
    <xf numFmtId="0" fontId="68" fillId="12" borderId="7" xfId="0" applyFont="1" applyFill="1" applyBorder="1" applyAlignment="1">
      <alignment horizontal="center" vertical="center" wrapText="1" shrinkToFit="1"/>
    </xf>
    <xf numFmtId="0" fontId="0" fillId="14" borderId="12" xfId="0" applyFill="1" applyBorder="1" applyAlignment="1">
      <alignment vertical="center" wrapText="1"/>
    </xf>
    <xf numFmtId="0" fontId="33" fillId="14" borderId="52" xfId="0" applyFont="1" applyFill="1" applyBorder="1" applyAlignment="1">
      <alignment horizontal="center" textRotation="90" wrapText="1"/>
    </xf>
    <xf numFmtId="0" fontId="59" fillId="7" borderId="34" xfId="0" applyFont="1" applyFill="1" applyBorder="1" applyAlignment="1">
      <alignment horizontal="center" vertical="center"/>
    </xf>
    <xf numFmtId="1" fontId="59" fillId="7" borderId="34" xfId="0" applyNumberFormat="1" applyFont="1" applyFill="1" applyBorder="1" applyAlignment="1">
      <alignment horizontal="center" vertical="center"/>
    </xf>
    <xf numFmtId="0" fontId="13" fillId="7" borderId="3" xfId="0" applyFont="1" applyFill="1" applyBorder="1" applyAlignment="1">
      <alignment horizontal="center" textRotation="90" wrapText="1"/>
    </xf>
    <xf numFmtId="0" fontId="13" fillId="7" borderId="4" xfId="0" applyFont="1" applyFill="1" applyBorder="1" applyAlignment="1">
      <alignment horizontal="center" textRotation="90" wrapText="1"/>
    </xf>
    <xf numFmtId="0" fontId="13" fillId="7" borderId="9" xfId="0" applyFont="1" applyFill="1" applyBorder="1" applyAlignment="1">
      <alignment horizontal="center" textRotation="90" wrapText="1"/>
    </xf>
    <xf numFmtId="0" fontId="0" fillId="7" borderId="38" xfId="0" applyFill="1" applyBorder="1"/>
    <xf numFmtId="0" fontId="0" fillId="7" borderId="55" xfId="0" applyFill="1" applyBorder="1"/>
    <xf numFmtId="0" fontId="0" fillId="7" borderId="39" xfId="0" applyFill="1" applyBorder="1"/>
    <xf numFmtId="0" fontId="59" fillId="7" borderId="36" xfId="0" applyFont="1" applyFill="1" applyBorder="1" applyAlignment="1">
      <alignment horizontal="center" vertical="center"/>
    </xf>
    <xf numFmtId="0" fontId="59" fillId="7" borderId="35" xfId="0" applyFont="1" applyFill="1" applyBorder="1" applyAlignment="1">
      <alignment horizontal="center" vertical="center"/>
    </xf>
    <xf numFmtId="0" fontId="63" fillId="0" borderId="0" xfId="0" applyFont="1"/>
    <xf numFmtId="0" fontId="69" fillId="0" borderId="0" xfId="0" applyFont="1" applyAlignment="1">
      <alignment horizontal="left" vertical="center" wrapText="1"/>
    </xf>
    <xf numFmtId="0" fontId="70" fillId="0" borderId="0" xfId="0" applyFont="1" applyAlignment="1">
      <alignment horizontal="left" vertical="center" wrapText="1"/>
    </xf>
    <xf numFmtId="0" fontId="50" fillId="0" borderId="0" xfId="0" applyFont="1" applyAlignment="1">
      <alignment horizontal="left" vertical="center" wrapText="1"/>
    </xf>
    <xf numFmtId="0" fontId="50" fillId="0" borderId="0" xfId="0" applyFont="1" applyAlignment="1">
      <alignment wrapText="1"/>
    </xf>
    <xf numFmtId="0" fontId="51" fillId="0" borderId="0" xfId="0" applyFont="1" applyAlignment="1">
      <alignment vertical="center" wrapText="1"/>
    </xf>
    <xf numFmtId="0" fontId="50" fillId="0" borderId="0" xfId="0" applyFont="1" applyAlignment="1">
      <alignment horizontal="left" vertical="top" wrapText="1"/>
    </xf>
    <xf numFmtId="0" fontId="50" fillId="0" borderId="0" xfId="0" applyFont="1" applyAlignment="1">
      <alignment horizontal="left" vertical="top"/>
    </xf>
    <xf numFmtId="0" fontId="50" fillId="12" borderId="0" xfId="0" applyFont="1" applyFill="1" applyAlignment="1">
      <alignment horizontal="left" vertical="top" wrapText="1"/>
    </xf>
    <xf numFmtId="0" fontId="50" fillId="6" borderId="0" xfId="0" applyFont="1" applyFill="1" applyAlignment="1">
      <alignment horizontal="left" vertical="top" wrapText="1"/>
    </xf>
    <xf numFmtId="0" fontId="50" fillId="11" borderId="0" xfId="0" applyFont="1" applyFill="1" applyAlignment="1">
      <alignment horizontal="left" vertical="top"/>
    </xf>
    <xf numFmtId="0" fontId="51" fillId="16" borderId="0" xfId="0" applyFont="1" applyFill="1" applyAlignment="1">
      <alignment horizontal="left" vertical="center"/>
    </xf>
    <xf numFmtId="0" fontId="51" fillId="13" borderId="0" xfId="0" applyFont="1" applyFill="1" applyAlignment="1">
      <alignment horizontal="left" vertical="center" wrapText="1"/>
    </xf>
    <xf numFmtId="0" fontId="51" fillId="18" borderId="0" xfId="0" applyFont="1" applyFill="1" applyAlignment="1">
      <alignment horizontal="left" vertical="center" wrapText="1"/>
    </xf>
    <xf numFmtId="0" fontId="51" fillId="19" borderId="0" xfId="0" applyFont="1" applyFill="1" applyAlignment="1">
      <alignment horizontal="left" vertical="center" wrapText="1"/>
    </xf>
    <xf numFmtId="0" fontId="51" fillId="7" borderId="0" xfId="0" applyFont="1" applyFill="1" applyAlignment="1">
      <alignment horizontal="left" vertical="center" wrapText="1"/>
    </xf>
    <xf numFmtId="0" fontId="70" fillId="0" borderId="0" xfId="0" applyFont="1" applyAlignment="1">
      <alignment horizontal="left" vertical="top" wrapText="1"/>
    </xf>
    <xf numFmtId="0" fontId="71" fillId="0" borderId="0" xfId="0" applyFont="1"/>
    <xf numFmtId="0" fontId="63" fillId="0" borderId="12" xfId="0" applyFont="1" applyBorder="1"/>
    <xf numFmtId="0" fontId="69" fillId="0" borderId="27" xfId="0" applyFont="1" applyBorder="1" applyAlignment="1">
      <alignment horizontal="right" vertical="center"/>
    </xf>
    <xf numFmtId="0" fontId="69" fillId="0" borderId="0" xfId="0" applyFont="1" applyAlignment="1">
      <alignment horizontal="center" vertical="center"/>
    </xf>
    <xf numFmtId="0" fontId="63" fillId="0" borderId="0" xfId="0" applyFont="1" applyAlignment="1">
      <alignment vertical="center"/>
    </xf>
    <xf numFmtId="0" fontId="63" fillId="0" borderId="0" xfId="0" applyFont="1" applyAlignment="1">
      <alignment horizontal="center"/>
    </xf>
    <xf numFmtId="0" fontId="69" fillId="0" borderId="0" xfId="0" applyFont="1" applyAlignment="1">
      <alignment horizontal="right" vertical="center"/>
    </xf>
    <xf numFmtId="0" fontId="0" fillId="25" borderId="17" xfId="0" applyFill="1" applyBorder="1"/>
    <xf numFmtId="0" fontId="63" fillId="25" borderId="25" xfId="0" applyFont="1" applyFill="1" applyBorder="1"/>
    <xf numFmtId="0" fontId="0" fillId="25" borderId="25" xfId="0" applyFill="1" applyBorder="1"/>
    <xf numFmtId="0" fontId="0" fillId="25" borderId="25" xfId="0" applyFill="1" applyBorder="1" applyAlignment="1">
      <alignment horizontal="center" vertical="center"/>
    </xf>
    <xf numFmtId="0" fontId="0" fillId="25" borderId="26" xfId="0" applyFill="1" applyBorder="1"/>
    <xf numFmtId="0" fontId="0" fillId="25" borderId="15" xfId="0" applyFill="1" applyBorder="1"/>
    <xf numFmtId="0" fontId="0" fillId="25" borderId="16" xfId="0" applyFill="1" applyBorder="1"/>
    <xf numFmtId="0" fontId="59" fillId="0" borderId="0" xfId="0" applyFont="1" applyAlignment="1">
      <alignment horizontal="center" vertical="center" wrapText="1"/>
    </xf>
    <xf numFmtId="0" fontId="69" fillId="19" borderId="56" xfId="0" applyFont="1" applyFill="1" applyBorder="1" applyAlignment="1">
      <alignment horizontal="center" vertical="center"/>
    </xf>
    <xf numFmtId="0" fontId="69" fillId="19" borderId="57" xfId="0" applyFont="1" applyFill="1" applyBorder="1" applyAlignment="1">
      <alignment horizontal="center" vertical="center"/>
    </xf>
    <xf numFmtId="0" fontId="69" fillId="0" borderId="0" xfId="0" applyFont="1" applyAlignment="1">
      <alignment horizontal="right" vertical="center" wrapText="1"/>
    </xf>
    <xf numFmtId="0" fontId="0" fillId="25" borderId="12" xfId="0" applyFill="1" applyBorder="1"/>
    <xf numFmtId="0" fontId="0" fillId="25" borderId="14" xfId="0" applyFill="1" applyBorder="1"/>
    <xf numFmtId="0" fontId="58" fillId="25" borderId="6" xfId="0" applyFont="1" applyFill="1" applyBorder="1" applyAlignment="1">
      <alignment horizontal="center" vertical="center"/>
    </xf>
    <xf numFmtId="0" fontId="58" fillId="25" borderId="58" xfId="0" applyFont="1" applyFill="1" applyBorder="1" applyAlignment="1">
      <alignment horizontal="center" vertical="center"/>
    </xf>
    <xf numFmtId="0" fontId="58" fillId="25" borderId="59" xfId="0" applyFont="1" applyFill="1" applyBorder="1" applyAlignment="1">
      <alignment horizontal="center" vertical="center"/>
    </xf>
    <xf numFmtId="0" fontId="58" fillId="25" borderId="60" xfId="0" applyFont="1" applyFill="1" applyBorder="1" applyAlignment="1">
      <alignment horizontal="center" vertical="center"/>
    </xf>
    <xf numFmtId="0" fontId="58" fillId="25" borderId="8" xfId="0" applyFont="1" applyFill="1" applyBorder="1"/>
    <xf numFmtId="0" fontId="69" fillId="19" borderId="61" xfId="0" applyFont="1" applyFill="1" applyBorder="1" applyAlignment="1">
      <alignment horizontal="center" vertical="center"/>
    </xf>
    <xf numFmtId="0" fontId="59" fillId="8" borderId="61" xfId="0" applyFont="1" applyFill="1" applyBorder="1" applyAlignment="1">
      <alignment horizontal="center" vertical="center"/>
    </xf>
    <xf numFmtId="0" fontId="59" fillId="8" borderId="56" xfId="0" applyFont="1" applyFill="1" applyBorder="1" applyAlignment="1">
      <alignment horizontal="center" vertical="center"/>
    </xf>
    <xf numFmtId="0" fontId="59" fillId="8" borderId="57" xfId="0" applyFont="1" applyFill="1" applyBorder="1" applyAlignment="1">
      <alignment horizontal="center" vertical="center"/>
    </xf>
    <xf numFmtId="0" fontId="59" fillId="8" borderId="34" xfId="0" applyFont="1" applyFill="1" applyBorder="1" applyAlignment="1">
      <alignment horizontal="center" vertical="center"/>
    </xf>
    <xf numFmtId="0" fontId="59" fillId="8" borderId="35" xfId="0" applyFont="1" applyFill="1" applyBorder="1" applyAlignment="1">
      <alignment horizontal="center" vertical="center"/>
    </xf>
    <xf numFmtId="0" fontId="59" fillId="8" borderId="62" xfId="0" applyFont="1" applyFill="1" applyBorder="1" applyAlignment="1">
      <alignment horizontal="center" vertical="center"/>
    </xf>
    <xf numFmtId="0" fontId="59" fillId="8" borderId="63" xfId="0" applyFont="1" applyFill="1" applyBorder="1" applyAlignment="1">
      <alignment horizontal="center" vertical="center"/>
    </xf>
    <xf numFmtId="0" fontId="59" fillId="8" borderId="45" xfId="0" applyFont="1" applyFill="1" applyBorder="1" applyAlignment="1">
      <alignment horizontal="center" vertical="center"/>
    </xf>
    <xf numFmtId="0" fontId="59" fillId="8" borderId="54" xfId="0" applyFont="1" applyFill="1" applyBorder="1" applyAlignment="1">
      <alignment horizontal="center" vertical="center"/>
    </xf>
    <xf numFmtId="0" fontId="0" fillId="19" borderId="12" xfId="0" applyFill="1" applyBorder="1"/>
    <xf numFmtId="0" fontId="0" fillId="19" borderId="14" xfId="0" applyFill="1" applyBorder="1"/>
    <xf numFmtId="0" fontId="0" fillId="19" borderId="15" xfId="0" applyFill="1" applyBorder="1"/>
    <xf numFmtId="0" fontId="0" fillId="19" borderId="16" xfId="0" applyFill="1" applyBorder="1"/>
    <xf numFmtId="0" fontId="0" fillId="19" borderId="17" xfId="0" applyFill="1" applyBorder="1"/>
    <xf numFmtId="0" fontId="0" fillId="19" borderId="26" xfId="0" applyFill="1" applyBorder="1"/>
    <xf numFmtId="0" fontId="0" fillId="19" borderId="25" xfId="0" applyFill="1" applyBorder="1"/>
    <xf numFmtId="0" fontId="0" fillId="19" borderId="25" xfId="0" applyFill="1" applyBorder="1" applyAlignment="1">
      <alignment horizontal="center" vertical="center"/>
    </xf>
    <xf numFmtId="0" fontId="59" fillId="8" borderId="64" xfId="0" applyFont="1" applyFill="1" applyBorder="1" applyAlignment="1">
      <alignment horizontal="center" vertical="center"/>
    </xf>
    <xf numFmtId="0" fontId="59" fillId="8" borderId="65" xfId="0" applyFont="1" applyFill="1" applyBorder="1" applyAlignment="1">
      <alignment horizontal="center" vertical="center"/>
    </xf>
    <xf numFmtId="0" fontId="59" fillId="8" borderId="66" xfId="0" applyFont="1" applyFill="1" applyBorder="1" applyAlignment="1">
      <alignment horizontal="center" vertical="center"/>
    </xf>
    <xf numFmtId="0" fontId="58" fillId="0" borderId="22" xfId="0" applyFont="1" applyBorder="1" applyAlignment="1" applyProtection="1">
      <alignment horizontal="center" vertical="center"/>
      <protection locked="0"/>
    </xf>
    <xf numFmtId="0" fontId="59" fillId="0" borderId="34" xfId="0" applyFont="1" applyBorder="1" applyAlignment="1" applyProtection="1">
      <alignment horizontal="center" vertical="center"/>
      <protection locked="0"/>
    </xf>
    <xf numFmtId="0" fontId="59" fillId="0" borderId="2" xfId="0" applyFont="1" applyBorder="1" applyProtection="1">
      <protection locked="0"/>
    </xf>
    <xf numFmtId="0" fontId="59" fillId="0" borderId="2" xfId="0" applyFont="1" applyBorder="1" applyAlignment="1" applyProtection="1">
      <alignment horizontal="center" vertical="center"/>
      <protection locked="0"/>
    </xf>
    <xf numFmtId="0" fontId="59" fillId="0" borderId="22" xfId="0" applyFont="1" applyBorder="1" applyAlignment="1" applyProtection="1">
      <alignment horizontal="center" vertical="center"/>
      <protection locked="0"/>
    </xf>
    <xf numFmtId="0" fontId="59" fillId="0" borderId="58" xfId="0" applyFont="1" applyBorder="1" applyProtection="1">
      <protection locked="0"/>
    </xf>
    <xf numFmtId="0" fontId="59" fillId="0" borderId="62" xfId="0" applyFont="1" applyBorder="1" applyAlignment="1" applyProtection="1">
      <alignment horizontal="center" vertical="center"/>
      <protection locked="0"/>
    </xf>
    <xf numFmtId="0" fontId="59" fillId="0" borderId="36" xfId="0" applyFont="1" applyBorder="1" applyAlignment="1" applyProtection="1">
      <alignment horizontal="left" vertical="center"/>
      <protection locked="0"/>
    </xf>
    <xf numFmtId="164" fontId="0" fillId="21" borderId="16" xfId="0" applyNumberFormat="1" applyFill="1" applyBorder="1" applyAlignment="1">
      <alignment horizontal="center" vertical="center"/>
    </xf>
    <xf numFmtId="0" fontId="0" fillId="21" borderId="26" xfId="0" applyFill="1" applyBorder="1" applyProtection="1">
      <protection locked="0"/>
    </xf>
    <xf numFmtId="0" fontId="53" fillId="3" borderId="27" xfId="0" applyFont="1" applyFill="1" applyBorder="1" applyAlignment="1">
      <alignment horizontal="center" vertical="center"/>
    </xf>
    <xf numFmtId="0" fontId="53" fillId="3" borderId="24" xfId="0" applyFont="1" applyFill="1" applyBorder="1" applyAlignment="1">
      <alignment horizontal="center" vertical="center"/>
    </xf>
    <xf numFmtId="0" fontId="53" fillId="3" borderId="17" xfId="0" applyFont="1" applyFill="1" applyBorder="1" applyAlignment="1">
      <alignment horizontal="center" vertical="center"/>
    </xf>
    <xf numFmtId="0" fontId="63" fillId="0" borderId="0" xfId="0" applyFont="1" applyAlignment="1">
      <alignment horizontal="left" vertical="center" wrapText="1"/>
    </xf>
    <xf numFmtId="0" fontId="64" fillId="0" borderId="0" xfId="0" applyFont="1" applyAlignment="1">
      <alignment horizontal="center" vertical="center" wrapText="1"/>
    </xf>
    <xf numFmtId="0" fontId="64" fillId="0" borderId="0" xfId="0" applyFont="1" applyAlignment="1">
      <alignment horizontal="center" vertical="center"/>
    </xf>
    <xf numFmtId="0" fontId="72" fillId="4" borderId="27" xfId="0" applyFont="1" applyFill="1" applyBorder="1" applyAlignment="1">
      <alignment vertical="center" wrapText="1"/>
    </xf>
    <xf numFmtId="0" fontId="72" fillId="4" borderId="29" xfId="0" applyFont="1" applyFill="1" applyBorder="1" applyAlignment="1">
      <alignment vertical="center" wrapText="1"/>
    </xf>
    <xf numFmtId="0" fontId="59" fillId="8" borderId="38" xfId="0" applyFont="1" applyFill="1" applyBorder="1" applyAlignment="1">
      <alignment horizontal="center" vertical="center"/>
    </xf>
    <xf numFmtId="0" fontId="59" fillId="8" borderId="55" xfId="0" applyFont="1" applyFill="1" applyBorder="1" applyAlignment="1">
      <alignment horizontal="center" vertical="center"/>
    </xf>
    <xf numFmtId="0" fontId="59" fillId="8" borderId="39" xfId="0" applyFont="1" applyFill="1" applyBorder="1" applyAlignment="1">
      <alignment horizontal="center" vertical="center"/>
    </xf>
    <xf numFmtId="0" fontId="0" fillId="0" borderId="26" xfId="0" applyBorder="1" applyAlignment="1">
      <alignment vertical="center" wrapText="1"/>
    </xf>
    <xf numFmtId="0" fontId="59" fillId="0" borderId="64" xfId="0" applyFont="1" applyBorder="1" applyAlignment="1" applyProtection="1">
      <alignment horizontal="center" vertical="center"/>
      <protection locked="0"/>
    </xf>
    <xf numFmtId="0" fontId="59" fillId="0" borderId="35" xfId="0" applyFont="1" applyBorder="1" applyAlignment="1" applyProtection="1">
      <alignment horizontal="center" vertical="center"/>
      <protection locked="0"/>
    </xf>
    <xf numFmtId="0" fontId="59" fillId="0" borderId="21" xfId="0" applyFont="1" applyBorder="1" applyAlignment="1" applyProtection="1">
      <alignment horizontal="center" vertical="center"/>
      <protection locked="0"/>
    </xf>
    <xf numFmtId="0" fontId="59" fillId="0" borderId="37" xfId="0" applyFont="1" applyBorder="1" applyAlignment="1" applyProtection="1">
      <alignment horizontal="center" vertical="center"/>
      <protection locked="0"/>
    </xf>
    <xf numFmtId="0" fontId="59" fillId="0" borderId="65" xfId="0" applyFont="1" applyBorder="1" applyAlignment="1" applyProtection="1">
      <alignment horizontal="center" vertical="center"/>
      <protection locked="0"/>
    </xf>
    <xf numFmtId="0" fontId="59" fillId="0" borderId="63" xfId="0" applyFont="1" applyBorder="1" applyAlignment="1" applyProtection="1">
      <alignment horizontal="center" vertical="center"/>
      <protection locked="0"/>
    </xf>
    <xf numFmtId="0" fontId="58" fillId="8" borderId="67" xfId="0" applyFont="1" applyFill="1" applyBorder="1" applyAlignment="1">
      <alignment horizontal="center" vertical="center"/>
    </xf>
    <xf numFmtId="0" fontId="58" fillId="8" borderId="59" xfId="0" applyFont="1" applyFill="1" applyBorder="1" applyAlignment="1">
      <alignment horizontal="center" vertical="center"/>
    </xf>
    <xf numFmtId="0" fontId="58" fillId="8" borderId="50" xfId="0" applyFont="1" applyFill="1" applyBorder="1" applyAlignment="1">
      <alignment horizontal="center" vertical="center"/>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69" fillId="8" borderId="10" xfId="0" applyFont="1" applyFill="1" applyBorder="1" applyAlignment="1">
      <alignment horizontal="center" vertical="center"/>
    </xf>
    <xf numFmtId="0" fontId="69" fillId="8" borderId="62" xfId="0" applyFont="1" applyFill="1" applyBorder="1" applyAlignment="1">
      <alignment horizontal="center" vertical="center"/>
    </xf>
    <xf numFmtId="0" fontId="69" fillId="8" borderId="63" xfId="0" applyFont="1" applyFill="1" applyBorder="1" applyAlignment="1">
      <alignment horizontal="center" vertical="center"/>
    </xf>
    <xf numFmtId="0" fontId="61" fillId="25" borderId="18" xfId="0" applyFont="1" applyFill="1" applyBorder="1" applyAlignment="1">
      <alignment vertical="center"/>
    </xf>
    <xf numFmtId="0" fontId="69" fillId="25" borderId="19" xfId="0" applyFont="1" applyFill="1" applyBorder="1" applyAlignment="1">
      <alignment vertical="center"/>
    </xf>
    <xf numFmtId="0" fontId="69" fillId="8" borderId="67" xfId="0" applyFont="1" applyFill="1" applyBorder="1" applyAlignment="1">
      <alignment horizontal="center" vertical="center"/>
    </xf>
    <xf numFmtId="0" fontId="69" fillId="8" borderId="59" xfId="0" applyFont="1" applyFill="1" applyBorder="1" applyAlignment="1">
      <alignment horizontal="center" vertical="center"/>
    </xf>
    <xf numFmtId="0" fontId="69" fillId="8" borderId="50" xfId="0" applyFont="1" applyFill="1" applyBorder="1" applyAlignment="1">
      <alignment horizontal="center" vertical="center"/>
    </xf>
    <xf numFmtId="3" fontId="69" fillId="0" borderId="6" xfId="0" applyNumberFormat="1" applyFont="1" applyBorder="1" applyAlignment="1" applyProtection="1">
      <alignment horizontal="center" vertical="center" wrapText="1"/>
      <protection locked="0"/>
    </xf>
    <xf numFmtId="3" fontId="69" fillId="0" borderId="8" xfId="0" applyNumberFormat="1" applyFont="1" applyBorder="1" applyAlignment="1" applyProtection="1">
      <alignment horizontal="center" vertical="center" wrapText="1"/>
      <protection locked="0"/>
    </xf>
    <xf numFmtId="3" fontId="59" fillId="0" borderId="36" xfId="0" applyNumberFormat="1" applyFont="1" applyBorder="1" applyAlignment="1" applyProtection="1">
      <alignment horizontal="center" vertical="center"/>
      <protection locked="0"/>
    </xf>
    <xf numFmtId="3" fontId="59" fillId="0" borderId="34" xfId="0" applyNumberFormat="1" applyFont="1" applyBorder="1" applyAlignment="1" applyProtection="1">
      <alignment horizontal="center" vertical="center"/>
      <protection locked="0"/>
    </xf>
    <xf numFmtId="3" fontId="59" fillId="0" borderId="47" xfId="0" applyNumberFormat="1" applyFont="1" applyBorder="1" applyAlignment="1" applyProtection="1">
      <alignment horizontal="center" vertical="center"/>
      <protection locked="0"/>
    </xf>
    <xf numFmtId="3" fontId="59" fillId="0" borderId="43" xfId="0" applyNumberFormat="1" applyFont="1" applyBorder="1" applyAlignment="1" applyProtection="1">
      <alignment horizontal="center" vertical="center"/>
      <protection locked="0"/>
    </xf>
    <xf numFmtId="3" fontId="59" fillId="0" borderId="2" xfId="0" applyNumberFormat="1" applyFont="1" applyBorder="1" applyAlignment="1" applyProtection="1">
      <alignment horizontal="center" vertical="center"/>
      <protection locked="0"/>
    </xf>
    <xf numFmtId="3" fontId="59" fillId="0" borderId="22" xfId="0" applyNumberFormat="1" applyFont="1" applyBorder="1" applyAlignment="1" applyProtection="1">
      <alignment horizontal="center" vertical="center"/>
      <protection locked="0"/>
    </xf>
    <xf numFmtId="3" fontId="59" fillId="0" borderId="23" xfId="0" applyNumberFormat="1" applyFont="1" applyBorder="1" applyAlignment="1" applyProtection="1">
      <alignment horizontal="center" vertical="center"/>
      <protection locked="0"/>
    </xf>
    <xf numFmtId="3" fontId="59" fillId="0" borderId="7" xfId="0" applyNumberFormat="1" applyFont="1" applyBorder="1" applyAlignment="1" applyProtection="1">
      <alignment horizontal="center" vertical="center"/>
      <protection locked="0"/>
    </xf>
    <xf numFmtId="3" fontId="59" fillId="0" borderId="10" xfId="0" applyNumberFormat="1" applyFont="1" applyBorder="1" applyAlignment="1" applyProtection="1">
      <alignment horizontal="center" vertical="center"/>
      <protection locked="0"/>
    </xf>
    <xf numFmtId="3" fontId="59" fillId="0" borderId="62" xfId="0" applyNumberFormat="1" applyFont="1" applyBorder="1" applyAlignment="1" applyProtection="1">
      <alignment horizontal="center" vertical="center"/>
      <protection locked="0"/>
    </xf>
    <xf numFmtId="3" fontId="59" fillId="0" borderId="33" xfId="0" applyNumberFormat="1" applyFont="1" applyBorder="1" applyAlignment="1" applyProtection="1">
      <alignment horizontal="center" vertical="center"/>
      <protection locked="0"/>
    </xf>
    <xf numFmtId="3" fontId="59" fillId="0" borderId="11" xfId="0" applyNumberFormat="1" applyFont="1" applyBorder="1" applyAlignment="1" applyProtection="1">
      <alignment horizontal="center" vertical="center"/>
      <protection locked="0"/>
    </xf>
    <xf numFmtId="3" fontId="69" fillId="25" borderId="68" xfId="0" applyNumberFormat="1" applyFont="1" applyFill="1" applyBorder="1" applyAlignment="1">
      <alignment horizontal="center" vertical="center"/>
    </xf>
    <xf numFmtId="3" fontId="69" fillId="25" borderId="56" xfId="0" applyNumberFormat="1" applyFont="1" applyFill="1" applyBorder="1" applyAlignment="1">
      <alignment horizontal="center" vertical="center"/>
    </xf>
    <xf numFmtId="3" fontId="69" fillId="25" borderId="69" xfId="0" applyNumberFormat="1" applyFont="1" applyFill="1" applyBorder="1" applyAlignment="1">
      <alignment horizontal="center" vertical="center"/>
    </xf>
    <xf numFmtId="3" fontId="69" fillId="25" borderId="1" xfId="0" applyNumberFormat="1" applyFont="1" applyFill="1" applyBorder="1" applyAlignment="1">
      <alignment horizontal="center" vertical="center"/>
    </xf>
    <xf numFmtId="0" fontId="59" fillId="0" borderId="58" xfId="0" applyFont="1" applyBorder="1" applyAlignment="1" applyProtection="1">
      <alignment horizontal="center" vertical="center"/>
      <protection locked="0"/>
    </xf>
    <xf numFmtId="0" fontId="59" fillId="0" borderId="59" xfId="0" applyFont="1" applyBorder="1" applyAlignment="1" applyProtection="1">
      <alignment horizontal="center" vertical="center"/>
      <protection locked="0"/>
    </xf>
    <xf numFmtId="0" fontId="59" fillId="0" borderId="50" xfId="0" applyFont="1" applyBorder="1" applyAlignment="1" applyProtection="1">
      <alignment horizontal="center" vertical="center"/>
      <protection locked="0"/>
    </xf>
    <xf numFmtId="0" fontId="73" fillId="26" borderId="20" xfId="0" applyFont="1" applyFill="1" applyBorder="1" applyAlignment="1">
      <alignment horizontal="center" vertical="center" wrapText="1" shrinkToFit="1"/>
    </xf>
    <xf numFmtId="0" fontId="63" fillId="0" borderId="0" xfId="0" applyFont="1" applyAlignment="1">
      <alignment horizontal="right" vertical="center"/>
    </xf>
    <xf numFmtId="0" fontId="59" fillId="18" borderId="41" xfId="0" applyFont="1" applyFill="1" applyBorder="1" applyAlignment="1" applyProtection="1">
      <alignment vertical="center" wrapText="1"/>
      <protection locked="0"/>
    </xf>
    <xf numFmtId="0" fontId="34" fillId="0" borderId="0" xfId="0" applyFont="1" applyAlignment="1">
      <alignment horizontal="left" vertical="top" wrapText="1" indent="1"/>
    </xf>
    <xf numFmtId="0" fontId="59" fillId="0" borderId="0" xfId="0" applyFont="1" applyAlignment="1">
      <alignment wrapText="1"/>
    </xf>
    <xf numFmtId="0" fontId="42" fillId="0" borderId="0" xfId="0" applyFont="1" applyAlignment="1">
      <alignment vertical="center" wrapText="1"/>
    </xf>
    <xf numFmtId="0" fontId="59" fillId="0" borderId="0" xfId="0" applyFont="1" applyAlignment="1">
      <alignment vertical="top" wrapText="1"/>
    </xf>
    <xf numFmtId="0" fontId="59" fillId="0" borderId="0" xfId="0" applyFont="1" applyAlignment="1">
      <alignment horizontal="right" vertical="top" indent="1"/>
    </xf>
    <xf numFmtId="0" fontId="74" fillId="27" borderId="28" xfId="2" applyFont="1" applyFill="1" applyBorder="1" applyAlignment="1" applyProtection="1">
      <alignment horizontal="center" vertical="center"/>
      <protection locked="0"/>
    </xf>
    <xf numFmtId="0" fontId="75" fillId="28" borderId="80" xfId="0" applyFont="1" applyFill="1" applyBorder="1" applyAlignment="1">
      <alignment horizontal="left" vertical="top" wrapText="1"/>
    </xf>
    <xf numFmtId="0" fontId="59" fillId="28" borderId="81" xfId="0" applyFont="1" applyFill="1" applyBorder="1" applyAlignment="1">
      <alignment horizontal="left" vertical="top" wrapText="1"/>
    </xf>
    <xf numFmtId="0" fontId="75" fillId="28" borderId="82" xfId="0" applyFont="1" applyFill="1" applyBorder="1" applyAlignment="1">
      <alignment horizontal="left" vertical="top" wrapText="1"/>
    </xf>
    <xf numFmtId="0" fontId="74" fillId="0" borderId="0" xfId="0" applyFont="1" applyAlignment="1">
      <alignment horizontal="center" vertical="center" wrapText="1"/>
    </xf>
    <xf numFmtId="0" fontId="30" fillId="0" borderId="83" xfId="0" applyFont="1" applyBorder="1" applyAlignment="1">
      <alignment vertical="top" wrapText="1"/>
    </xf>
    <xf numFmtId="0" fontId="30" fillId="0" borderId="0" xfId="0" applyFont="1" applyAlignment="1" applyProtection="1">
      <alignment horizontal="center" vertical="center" wrapText="1"/>
      <protection locked="0"/>
    </xf>
    <xf numFmtId="0" fontId="30" fillId="0" borderId="0" xfId="0" applyFont="1" applyAlignment="1" applyProtection="1">
      <alignment horizontal="center" vertical="top" wrapText="1"/>
      <protection locked="0"/>
    </xf>
    <xf numFmtId="0" fontId="34" fillId="0" borderId="27" xfId="0" applyFont="1" applyBorder="1" applyAlignment="1">
      <alignment horizontal="left" vertical="center"/>
    </xf>
    <xf numFmtId="0" fontId="30" fillId="0" borderId="84" xfId="0" applyFont="1" applyBorder="1" applyAlignment="1">
      <alignment vertical="top" wrapText="1"/>
    </xf>
    <xf numFmtId="0" fontId="30" fillId="0" borderId="85" xfId="0" applyFont="1" applyBorder="1" applyAlignment="1">
      <alignment vertical="top" wrapText="1"/>
    </xf>
    <xf numFmtId="0" fontId="75" fillId="28" borderId="86" xfId="0" applyFont="1" applyFill="1" applyBorder="1" applyAlignment="1">
      <alignment horizontal="left" vertical="top" wrapText="1"/>
    </xf>
    <xf numFmtId="0" fontId="30" fillId="0" borderId="0" xfId="0" applyFont="1" applyAlignment="1" applyProtection="1">
      <alignment horizontal="center"/>
      <protection locked="0"/>
    </xf>
    <xf numFmtId="0" fontId="0" fillId="28" borderId="87" xfId="0" applyFill="1" applyBorder="1" applyAlignment="1">
      <alignment horizontal="left" vertical="center" wrapText="1"/>
    </xf>
    <xf numFmtId="0" fontId="47" fillId="28" borderId="88" xfId="0" applyFont="1" applyFill="1" applyBorder="1" applyAlignment="1">
      <alignment horizontal="left" vertical="center" wrapText="1"/>
    </xf>
    <xf numFmtId="0" fontId="47" fillId="0" borderId="89" xfId="3" applyFont="1" applyBorder="1" applyAlignment="1">
      <alignment vertical="center"/>
    </xf>
    <xf numFmtId="0" fontId="47" fillId="0" borderId="90" xfId="0" applyFont="1" applyBorder="1" applyAlignment="1">
      <alignment vertical="center" wrapText="1"/>
    </xf>
    <xf numFmtId="0" fontId="47" fillId="28" borderId="91" xfId="0" applyFont="1" applyFill="1" applyBorder="1" applyAlignment="1">
      <alignment horizontal="left" vertical="center" wrapText="1"/>
    </xf>
    <xf numFmtId="0" fontId="47" fillId="0" borderId="92" xfId="0" applyFont="1" applyBorder="1" applyAlignment="1" applyProtection="1">
      <alignment horizontal="left" vertical="center" wrapText="1"/>
      <protection locked="0"/>
    </xf>
    <xf numFmtId="0" fontId="0" fillId="28" borderId="93" xfId="0" applyFill="1" applyBorder="1" applyAlignment="1">
      <alignment horizontal="left" vertical="center" wrapText="1"/>
    </xf>
    <xf numFmtId="0" fontId="59" fillId="28" borderId="87" xfId="0" applyFont="1" applyFill="1" applyBorder="1" applyAlignment="1">
      <alignment vertical="center"/>
    </xf>
    <xf numFmtId="0" fontId="59" fillId="28" borderId="94" xfId="0" applyFont="1" applyFill="1" applyBorder="1" applyAlignment="1">
      <alignment vertical="center"/>
    </xf>
    <xf numFmtId="0" fontId="69" fillId="28" borderId="81" xfId="0" applyFont="1" applyFill="1" applyBorder="1" applyAlignment="1">
      <alignment horizontal="left" vertical="center"/>
    </xf>
    <xf numFmtId="0" fontId="75" fillId="28" borderId="81" xfId="0" applyFont="1" applyFill="1" applyBorder="1" applyAlignment="1">
      <alignment horizontal="left" vertical="top" wrapText="1"/>
    </xf>
    <xf numFmtId="0" fontId="47" fillId="28" borderId="87" xfId="0" applyFont="1" applyFill="1" applyBorder="1" applyAlignment="1">
      <alignment horizontal="left" vertical="center" wrapText="1"/>
    </xf>
    <xf numFmtId="0" fontId="47" fillId="28" borderId="95" xfId="0" applyFont="1" applyFill="1" applyBorder="1" applyAlignment="1">
      <alignment horizontal="left" vertical="center" wrapText="1"/>
    </xf>
    <xf numFmtId="0" fontId="59" fillId="0" borderId="0" xfId="0" applyFont="1" applyAlignment="1" applyProtection="1">
      <alignment vertical="center" wrapText="1"/>
      <protection locked="0"/>
    </xf>
    <xf numFmtId="0" fontId="59" fillId="0" borderId="44" xfId="0" applyFont="1" applyBorder="1" applyAlignment="1">
      <alignment vertical="center" wrapText="1"/>
    </xf>
    <xf numFmtId="0" fontId="59" fillId="0" borderId="22" xfId="0" applyFont="1" applyBorder="1" applyAlignment="1">
      <alignment horizontal="left" vertical="center" wrapText="1"/>
    </xf>
    <xf numFmtId="0" fontId="59" fillId="0" borderId="71" xfId="0" applyFont="1" applyBorder="1" applyAlignment="1">
      <alignment horizontal="left" vertical="center" wrapText="1"/>
    </xf>
    <xf numFmtId="0" fontId="69" fillId="28" borderId="13" xfId="0" applyFont="1" applyFill="1" applyBorder="1" applyAlignment="1">
      <alignment horizontal="left" vertical="center"/>
    </xf>
    <xf numFmtId="0" fontId="69" fillId="28" borderId="0" xfId="0" applyFont="1" applyFill="1" applyAlignment="1">
      <alignment horizontal="left" vertical="center"/>
    </xf>
    <xf numFmtId="0" fontId="69" fillId="28" borderId="25" xfId="0" applyFont="1" applyFill="1" applyBorder="1" applyAlignment="1">
      <alignment horizontal="left" vertical="center"/>
    </xf>
    <xf numFmtId="0" fontId="34" fillId="13" borderId="96" xfId="0" applyFont="1" applyFill="1" applyBorder="1" applyAlignment="1">
      <alignment horizontal="left" vertical="center" wrapText="1"/>
    </xf>
    <xf numFmtId="0" fontId="34" fillId="13" borderId="97" xfId="0" applyFont="1" applyFill="1" applyBorder="1" applyAlignment="1">
      <alignment horizontal="left" vertical="center" wrapText="1"/>
    </xf>
    <xf numFmtId="0" fontId="34" fillId="13" borderId="28" xfId="0" applyFont="1" applyFill="1" applyBorder="1" applyAlignment="1">
      <alignment horizontal="left" vertical="center" wrapText="1"/>
    </xf>
    <xf numFmtId="0" fontId="59" fillId="13" borderId="29" xfId="0" applyFont="1" applyFill="1" applyBorder="1" applyAlignment="1">
      <alignment vertical="center" wrapText="1"/>
    </xf>
    <xf numFmtId="0" fontId="34" fillId="6" borderId="84" xfId="0" applyFont="1" applyFill="1" applyBorder="1" applyAlignment="1">
      <alignment horizontal="left" vertical="top" wrapText="1" indent="1"/>
    </xf>
    <xf numFmtId="0" fontId="34" fillId="6" borderId="98" xfId="0" applyFont="1" applyFill="1" applyBorder="1" applyAlignment="1">
      <alignment horizontal="left" vertical="top" wrapText="1" indent="1"/>
    </xf>
    <xf numFmtId="0" fontId="34" fillId="0" borderId="84" xfId="0" applyFont="1" applyBorder="1" applyAlignment="1">
      <alignment horizontal="left" vertical="top" wrapText="1" indent="1"/>
    </xf>
    <xf numFmtId="0" fontId="30" fillId="6" borderId="99" xfId="0" applyFont="1" applyFill="1" applyBorder="1" applyAlignment="1" applyProtection="1">
      <alignment horizontal="left" vertical="top" wrapText="1" indent="1"/>
      <protection locked="0"/>
    </xf>
    <xf numFmtId="0" fontId="30" fillId="6" borderId="100" xfId="0" applyFont="1" applyFill="1" applyBorder="1" applyAlignment="1" applyProtection="1">
      <alignment horizontal="left" vertical="top" wrapText="1" indent="1"/>
      <protection locked="0"/>
    </xf>
    <xf numFmtId="0" fontId="34" fillId="0" borderId="101" xfId="0" applyFont="1" applyBorder="1" applyAlignment="1">
      <alignment horizontal="left" vertical="top" wrapText="1" indent="1"/>
    </xf>
    <xf numFmtId="0" fontId="34" fillId="0" borderId="102" xfId="0" applyFont="1" applyBorder="1" applyAlignment="1">
      <alignment horizontal="left" vertical="top" wrapText="1" indent="1"/>
    </xf>
    <xf numFmtId="0" fontId="59" fillId="28" borderId="103" xfId="0" applyFont="1" applyFill="1" applyBorder="1" applyAlignment="1">
      <alignment vertical="center"/>
    </xf>
    <xf numFmtId="0" fontId="69" fillId="0" borderId="0" xfId="0" applyFont="1"/>
    <xf numFmtId="0" fontId="30" fillId="0" borderId="104" xfId="0" applyFont="1" applyBorder="1" applyAlignment="1" applyProtection="1">
      <alignment horizontal="left" vertical="top" wrapText="1" indent="1"/>
      <protection locked="0" hidden="1"/>
    </xf>
    <xf numFmtId="0" fontId="30" fillId="0" borderId="105" xfId="0" applyFont="1" applyBorder="1" applyAlignment="1" applyProtection="1">
      <alignment horizontal="left" vertical="top" wrapText="1" indent="1"/>
      <protection locked="0" hidden="1"/>
    </xf>
    <xf numFmtId="0" fontId="34" fillId="6" borderId="105" xfId="0" applyFont="1" applyFill="1" applyBorder="1" applyAlignment="1" applyProtection="1">
      <alignment horizontal="left" vertical="top" wrapText="1" indent="1"/>
      <protection locked="0" hidden="1"/>
    </xf>
    <xf numFmtId="14" fontId="30" fillId="0" borderId="106" xfId="0" applyNumberFormat="1" applyFont="1" applyBorder="1" applyAlignment="1" applyProtection="1">
      <alignment horizontal="left" vertical="top" wrapText="1" indent="1"/>
      <protection locked="0" hidden="1"/>
    </xf>
    <xf numFmtId="0" fontId="47" fillId="0" borderId="105" xfId="0" applyFont="1" applyBorder="1" applyAlignment="1" applyProtection="1">
      <alignment horizontal="left" vertical="top" wrapText="1" indent="1"/>
      <protection locked="0" hidden="1"/>
    </xf>
    <xf numFmtId="0" fontId="47" fillId="0" borderId="107" xfId="0" applyFont="1" applyBorder="1" applyAlignment="1" applyProtection="1">
      <alignment horizontal="left" vertical="center" wrapText="1"/>
      <protection locked="0"/>
    </xf>
    <xf numFmtId="0" fontId="59" fillId="0" borderId="0" xfId="0" applyFont="1" applyAlignment="1">
      <alignment vertical="center"/>
    </xf>
    <xf numFmtId="0" fontId="59" fillId="0" borderId="51" xfId="0" applyFont="1" applyBorder="1" applyAlignment="1">
      <alignment vertical="center"/>
    </xf>
    <xf numFmtId="0" fontId="59" fillId="0" borderId="0" xfId="0" applyFont="1" applyAlignment="1" applyProtection="1">
      <alignment vertical="center"/>
      <protection locked="0"/>
    </xf>
    <xf numFmtId="0" fontId="59" fillId="0" borderId="20" xfId="0" applyFont="1" applyBorder="1" applyAlignment="1">
      <alignment vertical="center"/>
    </xf>
    <xf numFmtId="0" fontId="59" fillId="0" borderId="17" xfId="0" applyFont="1" applyBorder="1" applyAlignment="1">
      <alignment vertical="center"/>
    </xf>
    <xf numFmtId="0" fontId="59" fillId="0" borderId="59" xfId="0" applyFont="1" applyBorder="1" applyAlignment="1">
      <alignment horizontal="left" vertical="center"/>
    </xf>
    <xf numFmtId="14" fontId="59" fillId="6" borderId="59" xfId="0" applyNumberFormat="1" applyFont="1" applyFill="1" applyBorder="1" applyAlignment="1" applyProtection="1">
      <alignment horizontal="left" vertical="center"/>
      <protection locked="0" hidden="1"/>
    </xf>
    <xf numFmtId="0" fontId="59" fillId="0" borderId="49" xfId="0" applyFont="1" applyBorder="1" applyAlignment="1">
      <alignment vertical="center"/>
    </xf>
    <xf numFmtId="49" fontId="59" fillId="11" borderId="20" xfId="0" applyNumberFormat="1" applyFont="1" applyFill="1" applyBorder="1" applyAlignment="1" applyProtection="1">
      <alignment horizontal="center" vertical="center" wrapText="1" shrinkToFit="1"/>
      <protection hidden="1"/>
    </xf>
    <xf numFmtId="0" fontId="13" fillId="0" borderId="43" xfId="0" applyFont="1" applyBorder="1" applyAlignment="1">
      <alignment horizontal="center" textRotation="90" wrapText="1"/>
    </xf>
    <xf numFmtId="0" fontId="13" fillId="2" borderId="43" xfId="0" applyFont="1" applyFill="1" applyBorder="1" applyAlignment="1">
      <alignment horizontal="center" wrapText="1"/>
    </xf>
    <xf numFmtId="0" fontId="13" fillId="2" borderId="53" xfId="0" applyFont="1" applyFill="1" applyBorder="1" applyAlignment="1">
      <alignment horizontal="center" textRotation="90" wrapText="1"/>
    </xf>
    <xf numFmtId="0" fontId="13" fillId="2" borderId="72" xfId="0" applyFont="1" applyFill="1" applyBorder="1" applyAlignment="1">
      <alignment horizontal="center" textRotation="90" wrapText="1"/>
    </xf>
    <xf numFmtId="0" fontId="13" fillId="2" borderId="73" xfId="0" applyFont="1" applyFill="1" applyBorder="1" applyAlignment="1">
      <alignment horizontal="center" textRotation="90" wrapText="1"/>
    </xf>
    <xf numFmtId="0" fontId="20" fillId="2" borderId="43" xfId="0" applyFont="1" applyFill="1" applyBorder="1" applyAlignment="1">
      <alignment horizontal="left" textRotation="90" wrapText="1"/>
    </xf>
    <xf numFmtId="0" fontId="13" fillId="29" borderId="37" xfId="0" applyFont="1" applyFill="1" applyBorder="1" applyAlignment="1">
      <alignment horizontal="center" textRotation="90" wrapText="1"/>
    </xf>
    <xf numFmtId="0" fontId="13" fillId="2" borderId="43" xfId="0" applyFont="1" applyFill="1" applyBorder="1" applyAlignment="1">
      <alignment horizontal="center" textRotation="90" wrapText="1"/>
    </xf>
    <xf numFmtId="0" fontId="60" fillId="0" borderId="53" xfId="0" applyFont="1" applyBorder="1" applyAlignment="1">
      <alignment horizontal="center" vertical="center"/>
    </xf>
    <xf numFmtId="3" fontId="59" fillId="6" borderId="64" xfId="0" applyNumberFormat="1" applyFont="1" applyFill="1" applyBorder="1" applyAlignment="1" applyProtection="1">
      <alignment horizontal="center" vertical="center" wrapText="1" shrinkToFit="1"/>
      <protection locked="0"/>
    </xf>
    <xf numFmtId="3" fontId="59" fillId="6" borderId="34" xfId="0" applyNumberFormat="1" applyFont="1" applyFill="1" applyBorder="1" applyAlignment="1" applyProtection="1">
      <alignment horizontal="center" vertical="center" wrapText="1" shrinkToFit="1"/>
      <protection locked="0"/>
    </xf>
    <xf numFmtId="3" fontId="59" fillId="6" borderId="47" xfId="0" applyNumberFormat="1" applyFont="1" applyFill="1" applyBorder="1" applyAlignment="1" applyProtection="1">
      <alignment horizontal="center" vertical="center" wrapText="1" shrinkToFit="1"/>
      <protection locked="0"/>
    </xf>
    <xf numFmtId="3" fontId="59" fillId="6" borderId="53" xfId="0" applyNumberFormat="1" applyFont="1" applyFill="1" applyBorder="1" applyAlignment="1" applyProtection="1">
      <alignment horizontal="center" vertical="center" wrapText="1" shrinkToFit="1"/>
      <protection locked="0"/>
    </xf>
    <xf numFmtId="3" fontId="59" fillId="6" borderId="36" xfId="0" applyNumberFormat="1" applyFont="1" applyFill="1" applyBorder="1" applyAlignment="1" applyProtection="1">
      <alignment horizontal="center" vertical="center" wrapText="1" shrinkToFit="1"/>
      <protection locked="0"/>
    </xf>
    <xf numFmtId="3" fontId="59" fillId="6" borderId="35" xfId="0" applyNumberFormat="1" applyFont="1" applyFill="1" applyBorder="1" applyAlignment="1" applyProtection="1">
      <alignment horizontal="center" vertical="center" wrapText="1" shrinkToFit="1"/>
      <protection locked="0"/>
    </xf>
    <xf numFmtId="0" fontId="59" fillId="23" borderId="72" xfId="0" applyFont="1" applyFill="1" applyBorder="1" applyAlignment="1">
      <alignment horizontal="center" vertical="center" wrapText="1" shrinkToFit="1"/>
    </xf>
    <xf numFmtId="0" fontId="73" fillId="26" borderId="53" xfId="0" applyFont="1" applyFill="1" applyBorder="1" applyAlignment="1">
      <alignment horizontal="center" vertical="center" wrapText="1" shrinkToFit="1"/>
    </xf>
    <xf numFmtId="0" fontId="68" fillId="12" borderId="43" xfId="0" applyFont="1" applyFill="1" applyBorder="1" applyAlignment="1">
      <alignment horizontal="center" vertical="center" wrapText="1" shrinkToFit="1"/>
    </xf>
    <xf numFmtId="0" fontId="13" fillId="2" borderId="53" xfId="0" applyFont="1" applyFill="1" applyBorder="1" applyAlignment="1">
      <alignment horizontal="center" wrapText="1"/>
    </xf>
    <xf numFmtId="1" fontId="12" fillId="4" borderId="36" xfId="0" applyNumberFormat="1" applyFont="1" applyFill="1" applyBorder="1" applyAlignment="1">
      <alignment horizontal="center" wrapText="1"/>
    </xf>
    <xf numFmtId="0" fontId="12" fillId="4" borderId="35" xfId="0" applyFont="1" applyFill="1" applyBorder="1" applyAlignment="1">
      <alignment horizontal="center" wrapText="1"/>
    </xf>
    <xf numFmtId="0" fontId="13" fillId="4" borderId="72" xfId="0" applyFont="1" applyFill="1" applyBorder="1" applyAlignment="1">
      <alignment horizontal="center" textRotation="90" wrapText="1"/>
    </xf>
    <xf numFmtId="0" fontId="13" fillId="4" borderId="43" xfId="0" applyFont="1" applyFill="1" applyBorder="1" applyAlignment="1">
      <alignment horizontal="center" textRotation="90" wrapText="1"/>
    </xf>
    <xf numFmtId="0" fontId="59" fillId="12" borderId="2" xfId="0" applyFont="1" applyFill="1" applyBorder="1" applyAlignment="1" applyProtection="1">
      <alignment horizontal="center" vertical="center" wrapText="1" shrinkToFit="1"/>
      <protection locked="0"/>
    </xf>
    <xf numFmtId="0" fontId="51" fillId="0" borderId="0" xfId="0" quotePrefix="1" applyFont="1" applyAlignment="1">
      <alignment horizontal="center" vertical="top"/>
    </xf>
    <xf numFmtId="0" fontId="50" fillId="0" borderId="0" xfId="0" applyFont="1" applyAlignment="1">
      <alignment vertical="top" wrapText="1"/>
    </xf>
    <xf numFmtId="0" fontId="48" fillId="0" borderId="0" xfId="2" applyAlignment="1">
      <alignment vertical="top"/>
    </xf>
    <xf numFmtId="0" fontId="51" fillId="0" borderId="0" xfId="0" applyFont="1" applyAlignment="1">
      <alignment horizontal="left" vertical="top"/>
    </xf>
    <xf numFmtId="0" fontId="50" fillId="11" borderId="0" xfId="0" applyFont="1" applyFill="1" applyAlignment="1">
      <alignment wrapText="1"/>
    </xf>
    <xf numFmtId="49" fontId="1" fillId="6" borderId="7" xfId="0" applyNumberFormat="1" applyFont="1" applyFill="1" applyBorder="1" applyAlignment="1" applyProtection="1">
      <alignment horizontal="center" vertical="center" wrapText="1" shrinkToFit="1"/>
      <protection locked="0"/>
    </xf>
    <xf numFmtId="49" fontId="13" fillId="2" borderId="72" xfId="0" applyNumberFormat="1" applyFont="1" applyFill="1" applyBorder="1" applyAlignment="1">
      <alignment horizontal="center" textRotation="90" wrapText="1"/>
    </xf>
    <xf numFmtId="49" fontId="1" fillId="6" borderId="43" xfId="0" applyNumberFormat="1" applyFont="1" applyFill="1" applyBorder="1" applyAlignment="1" applyProtection="1">
      <alignment horizontal="center" vertical="center" wrapText="1" shrinkToFit="1"/>
      <protection locked="0"/>
    </xf>
    <xf numFmtId="0" fontId="59" fillId="6" borderId="22" xfId="0" applyFont="1" applyFill="1" applyBorder="1" applyAlignment="1" applyProtection="1">
      <alignment horizontal="left" vertical="center" wrapText="1"/>
      <protection locked="0" hidden="1"/>
    </xf>
    <xf numFmtId="0" fontId="1" fillId="6" borderId="22" xfId="0" applyFont="1" applyFill="1" applyBorder="1" applyAlignment="1" applyProtection="1">
      <alignment horizontal="left" vertical="center" wrapText="1"/>
      <protection locked="0"/>
    </xf>
    <xf numFmtId="0" fontId="81" fillId="0" borderId="70" xfId="0" applyFont="1" applyBorder="1" applyAlignment="1">
      <alignment horizontal="left" vertical="center" wrapText="1"/>
    </xf>
    <xf numFmtId="0" fontId="81" fillId="0" borderId="22" xfId="0" applyFont="1" applyBorder="1" applyAlignment="1">
      <alignment horizontal="left" vertical="center" wrapText="1"/>
    </xf>
    <xf numFmtId="0" fontId="81" fillId="0" borderId="59" xfId="0" applyFont="1" applyBorder="1" applyAlignment="1">
      <alignment horizontal="left" vertical="center"/>
    </xf>
    <xf numFmtId="0" fontId="1" fillId="6" borderId="72" xfId="0" applyFont="1" applyFill="1" applyBorder="1" applyAlignment="1" applyProtection="1">
      <alignment horizontal="center" vertical="center" wrapText="1" shrinkToFit="1"/>
      <protection locked="0"/>
    </xf>
    <xf numFmtId="0" fontId="1" fillId="6" borderId="44" xfId="0" applyFont="1" applyFill="1" applyBorder="1" applyAlignment="1" applyProtection="1">
      <alignment horizontal="center" vertical="center" wrapText="1" shrinkToFit="1"/>
      <protection locked="0"/>
    </xf>
    <xf numFmtId="0" fontId="85" fillId="2" borderId="13" xfId="0" applyFont="1" applyFill="1" applyBorder="1" applyAlignment="1">
      <alignment horizontal="center" textRotation="90" wrapText="1"/>
    </xf>
    <xf numFmtId="0" fontId="13" fillId="2" borderId="53" xfId="0" applyFont="1" applyFill="1" applyBorder="1" applyAlignment="1">
      <alignment horizontal="center" vertical="center" wrapText="1"/>
    </xf>
    <xf numFmtId="0" fontId="13" fillId="2" borderId="72" xfId="0" applyFont="1" applyFill="1" applyBorder="1" applyAlignment="1">
      <alignment horizontal="center" vertical="center" wrapText="1"/>
    </xf>
    <xf numFmtId="0" fontId="51" fillId="0" borderId="0" xfId="0" applyFont="1" applyAlignment="1">
      <alignment horizontal="left" vertical="center"/>
    </xf>
    <xf numFmtId="3" fontId="54" fillId="0" borderId="27" xfId="0" applyNumberFormat="1" applyFont="1" applyBorder="1" applyAlignment="1">
      <alignment horizontal="center" vertical="center" wrapText="1"/>
    </xf>
    <xf numFmtId="0" fontId="54" fillId="0" borderId="29"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9" xfId="0" applyFont="1" applyBorder="1" applyAlignment="1">
      <alignment horizontal="center" vertical="center" wrapText="1"/>
    </xf>
    <xf numFmtId="0" fontId="56" fillId="0" borderId="27" xfId="0" applyFont="1" applyBorder="1" applyAlignment="1">
      <alignment horizontal="center" vertical="center"/>
    </xf>
    <xf numFmtId="0" fontId="56" fillId="0" borderId="29" xfId="0" applyFont="1" applyBorder="1" applyAlignment="1">
      <alignment horizontal="center" vertical="center"/>
    </xf>
    <xf numFmtId="0" fontId="51" fillId="0" borderId="0" xfId="0" applyFont="1" applyAlignment="1">
      <alignment horizontal="left" vertical="center" wrapText="1"/>
    </xf>
    <xf numFmtId="0" fontId="64" fillId="0" borderId="27" xfId="0" applyFont="1" applyBorder="1" applyAlignment="1">
      <alignment horizontal="center" vertical="center" wrapText="1"/>
    </xf>
    <xf numFmtId="0" fontId="64" fillId="0" borderId="29" xfId="0" applyFont="1" applyBorder="1" applyAlignment="1">
      <alignment horizontal="center" vertical="center" wrapText="1"/>
    </xf>
    <xf numFmtId="0" fontId="63" fillId="4" borderId="27" xfId="0" applyFont="1" applyFill="1" applyBorder="1" applyAlignment="1">
      <alignment horizontal="left" vertical="center" wrapText="1"/>
    </xf>
    <xf numFmtId="0" fontId="63" fillId="4" borderId="29" xfId="0" applyFont="1" applyFill="1" applyBorder="1" applyAlignment="1">
      <alignment horizontal="left" vertical="center" wrapText="1"/>
    </xf>
    <xf numFmtId="0" fontId="50" fillId="0" borderId="27" xfId="0" applyFont="1" applyBorder="1" applyAlignment="1">
      <alignment horizontal="left" vertical="center"/>
    </xf>
    <xf numFmtId="0" fontId="50" fillId="0" borderId="28" xfId="0" applyFont="1" applyBorder="1" applyAlignment="1">
      <alignment horizontal="left" vertical="center"/>
    </xf>
    <xf numFmtId="0" fontId="50" fillId="0" borderId="12" xfId="0" applyFont="1" applyBorder="1" applyAlignment="1">
      <alignment horizontal="left" vertical="center"/>
    </xf>
    <xf numFmtId="0" fontId="50" fillId="0" borderId="13" xfId="0" applyFont="1" applyBorder="1" applyAlignment="1">
      <alignment horizontal="left" vertical="center"/>
    </xf>
    <xf numFmtId="0" fontId="50" fillId="0" borderId="15" xfId="0" applyFont="1" applyBorder="1" applyAlignment="1">
      <alignment horizontal="left" vertical="center"/>
    </xf>
    <xf numFmtId="0" fontId="50" fillId="0" borderId="0" xfId="0" applyFont="1" applyAlignment="1">
      <alignment horizontal="left" vertical="center"/>
    </xf>
    <xf numFmtId="0" fontId="50" fillId="0" borderId="17" xfId="0" applyFont="1" applyBorder="1" applyAlignment="1">
      <alignment horizontal="left" vertical="center"/>
    </xf>
    <xf numFmtId="0" fontId="50" fillId="0" borderId="25" xfId="0" applyFont="1" applyBorder="1" applyAlignment="1">
      <alignment horizontal="left" vertical="center"/>
    </xf>
    <xf numFmtId="49" fontId="50" fillId="9" borderId="9" xfId="0" applyNumberFormat="1" applyFont="1" applyFill="1" applyBorder="1" applyAlignment="1">
      <alignment horizontal="center" vertical="center" textRotation="90" wrapText="1"/>
    </xf>
    <xf numFmtId="49" fontId="50" fillId="9" borderId="54" xfId="0" applyNumberFormat="1" applyFont="1" applyFill="1" applyBorder="1" applyAlignment="1">
      <alignment horizontal="center" vertical="center" textRotation="90" wrapText="1"/>
    </xf>
    <xf numFmtId="0" fontId="50" fillId="0" borderId="12" xfId="0" applyFont="1" applyBorder="1" applyAlignment="1">
      <alignment horizontal="center" vertical="center"/>
    </xf>
    <xf numFmtId="0" fontId="50" fillId="0" borderId="14" xfId="0" applyFont="1" applyBorder="1" applyAlignment="1">
      <alignment horizontal="center" vertical="center"/>
    </xf>
    <xf numFmtId="0" fontId="50" fillId="0" borderId="15" xfId="0" applyFont="1" applyBorder="1" applyAlignment="1">
      <alignment horizontal="center" vertical="center"/>
    </xf>
    <xf numFmtId="0" fontId="50" fillId="0" borderId="16" xfId="0" applyFont="1" applyBorder="1" applyAlignment="1">
      <alignment horizontal="center" vertical="center"/>
    </xf>
    <xf numFmtId="0" fontId="50" fillId="0" borderId="17" xfId="0" applyFont="1" applyBorder="1" applyAlignment="1">
      <alignment horizontal="center" vertical="center"/>
    </xf>
    <xf numFmtId="0" fontId="50" fillId="0" borderId="26" xfId="0" applyFont="1" applyBorder="1" applyAlignment="1">
      <alignment horizontal="center" vertical="center"/>
    </xf>
    <xf numFmtId="0" fontId="63" fillId="4" borderId="12" xfId="0" applyFont="1" applyFill="1" applyBorder="1" applyAlignment="1">
      <alignment horizontal="left" vertical="center" wrapText="1"/>
    </xf>
    <xf numFmtId="0" fontId="63" fillId="4" borderId="14" xfId="0" applyFont="1" applyFill="1" applyBorder="1" applyAlignment="1">
      <alignment horizontal="left" vertical="center" wrapText="1"/>
    </xf>
    <xf numFmtId="0" fontId="63" fillId="4" borderId="17" xfId="0" applyFont="1" applyFill="1" applyBorder="1" applyAlignment="1">
      <alignment horizontal="left" vertical="center" wrapText="1"/>
    </xf>
    <xf numFmtId="0" fontId="63" fillId="4" borderId="26" xfId="0" applyFont="1" applyFill="1" applyBorder="1" applyAlignment="1">
      <alignment horizontal="left" vertical="center" wrapText="1"/>
    </xf>
    <xf numFmtId="0" fontId="76" fillId="0" borderId="0" xfId="0" applyFont="1" applyAlignment="1">
      <alignment horizontal="left" vertical="top" wrapText="1"/>
    </xf>
    <xf numFmtId="0" fontId="55" fillId="0" borderId="0" xfId="0" applyFont="1" applyAlignment="1">
      <alignment horizontal="left" vertical="center"/>
    </xf>
    <xf numFmtId="0" fontId="53" fillId="3" borderId="27" xfId="0" applyFont="1" applyFill="1" applyBorder="1" applyAlignment="1">
      <alignment horizontal="center" vertical="center"/>
    </xf>
    <xf numFmtId="0" fontId="53" fillId="3" borderId="28" xfId="0" applyFont="1" applyFill="1" applyBorder="1" applyAlignment="1">
      <alignment horizontal="center" vertical="center"/>
    </xf>
    <xf numFmtId="0" fontId="53" fillId="3" borderId="29" xfId="0" applyFont="1" applyFill="1" applyBorder="1" applyAlignment="1">
      <alignment horizontal="center" vertical="center"/>
    </xf>
    <xf numFmtId="0" fontId="54" fillId="4" borderId="27" xfId="0" applyFont="1" applyFill="1" applyBorder="1" applyAlignment="1">
      <alignment horizontal="left" vertical="center"/>
    </xf>
    <xf numFmtId="0" fontId="54" fillId="4" borderId="29" xfId="0" applyFont="1" applyFill="1" applyBorder="1" applyAlignment="1">
      <alignment horizontal="left" vertical="center"/>
    </xf>
    <xf numFmtId="0" fontId="56" fillId="21" borderId="27" xfId="0" applyFont="1" applyFill="1" applyBorder="1" applyAlignment="1">
      <alignment horizontal="left" vertical="center"/>
    </xf>
    <xf numFmtId="0" fontId="56" fillId="21" borderId="28" xfId="0" applyFont="1" applyFill="1" applyBorder="1" applyAlignment="1">
      <alignment horizontal="left" vertical="center"/>
    </xf>
    <xf numFmtId="0" fontId="51" fillId="0" borderId="0" xfId="0" applyFont="1" applyAlignment="1">
      <alignment horizontal="center" vertical="center" wrapText="1"/>
    </xf>
    <xf numFmtId="0" fontId="63" fillId="0" borderId="27" xfId="0" applyFont="1" applyBorder="1" applyAlignment="1">
      <alignment horizontal="center" vertical="center"/>
    </xf>
    <xf numFmtId="0" fontId="63" fillId="0" borderId="29" xfId="0" applyFont="1" applyBorder="1" applyAlignment="1">
      <alignment horizontal="center" vertical="center"/>
    </xf>
    <xf numFmtId="0" fontId="63" fillId="0" borderId="28" xfId="0" applyFont="1" applyBorder="1" applyAlignment="1">
      <alignment horizontal="center" vertical="center"/>
    </xf>
    <xf numFmtId="0" fontId="64" fillId="0" borderId="27" xfId="0" applyFont="1" applyBorder="1" applyAlignment="1">
      <alignment horizontal="center" vertical="center"/>
    </xf>
    <xf numFmtId="0" fontId="64" fillId="0" borderId="29" xfId="0" applyFont="1" applyBorder="1" applyAlignment="1">
      <alignment horizontal="center" vertical="center"/>
    </xf>
    <xf numFmtId="0" fontId="64" fillId="0" borderId="28" xfId="0" applyFont="1" applyBorder="1" applyAlignment="1">
      <alignment horizontal="center" vertical="center"/>
    </xf>
    <xf numFmtId="0" fontId="53" fillId="3" borderId="17" xfId="0" applyFont="1" applyFill="1" applyBorder="1" applyAlignment="1">
      <alignment horizontal="center" vertical="center"/>
    </xf>
    <xf numFmtId="0" fontId="53" fillId="3" borderId="25" xfId="0" applyFont="1" applyFill="1" applyBorder="1" applyAlignment="1">
      <alignment horizontal="center" vertical="center"/>
    </xf>
    <xf numFmtId="0" fontId="63" fillId="4" borderId="15" xfId="0" applyFont="1" applyFill="1" applyBorder="1" applyAlignment="1">
      <alignment horizontal="left" vertical="center" wrapText="1"/>
    </xf>
    <xf numFmtId="0" fontId="63" fillId="4" borderId="16" xfId="0" applyFont="1" applyFill="1" applyBorder="1" applyAlignment="1">
      <alignment horizontal="left" vertical="center" wrapText="1"/>
    </xf>
    <xf numFmtId="0" fontId="69" fillId="0" borderId="0" xfId="0" applyFont="1" applyAlignment="1">
      <alignment horizontal="left" vertical="top" wrapText="1"/>
    </xf>
    <xf numFmtId="0" fontId="51" fillId="0" borderId="0" xfId="0" applyFont="1" applyAlignment="1">
      <alignment horizontal="left" vertical="top" wrapText="1"/>
    </xf>
    <xf numFmtId="0" fontId="70" fillId="0" borderId="0" xfId="0" applyFont="1" applyAlignment="1">
      <alignment horizontal="left" vertical="top" wrapText="1"/>
    </xf>
    <xf numFmtId="0" fontId="70" fillId="0" borderId="0" xfId="0" applyFont="1" applyAlignment="1">
      <alignment horizontal="left" vertical="center" wrapText="1"/>
    </xf>
    <xf numFmtId="0" fontId="0" fillId="8" borderId="0" xfId="0" applyFill="1" applyAlignment="1">
      <alignment horizontal="center" vertical="center"/>
    </xf>
    <xf numFmtId="0" fontId="0" fillId="8" borderId="25" xfId="0" applyFill="1" applyBorder="1" applyAlignment="1">
      <alignment horizontal="center" vertical="center"/>
    </xf>
    <xf numFmtId="0" fontId="59" fillId="0" borderId="22" xfId="0" applyFont="1" applyBorder="1" applyAlignment="1" applyProtection="1">
      <alignment horizontal="left" vertical="center"/>
      <protection locked="0"/>
    </xf>
    <xf numFmtId="0" fontId="59" fillId="0" borderId="23" xfId="0" applyFont="1" applyBorder="1" applyAlignment="1" applyProtection="1">
      <alignment horizontal="left" vertical="center"/>
      <protection locked="0"/>
    </xf>
    <xf numFmtId="0" fontId="69" fillId="8" borderId="0" xfId="0" applyFont="1" applyFill="1" applyAlignment="1">
      <alignment horizontal="center" vertical="center"/>
    </xf>
    <xf numFmtId="0" fontId="59" fillId="0" borderId="2" xfId="0" applyFont="1" applyBorder="1" applyAlignment="1">
      <alignment horizontal="left" vertical="center" wrapText="1"/>
    </xf>
    <xf numFmtId="0" fontId="59" fillId="0" borderId="22" xfId="0" applyFont="1" applyBorder="1" applyAlignment="1">
      <alignment horizontal="left" vertical="center" wrapText="1"/>
    </xf>
    <xf numFmtId="0" fontId="59" fillId="0" borderId="59" xfId="0" applyFont="1" applyBorder="1" applyAlignment="1" applyProtection="1">
      <alignment horizontal="left" vertical="center"/>
      <protection locked="0"/>
    </xf>
    <xf numFmtId="0" fontId="59" fillId="0" borderId="33" xfId="0" applyFont="1" applyBorder="1" applyAlignment="1" applyProtection="1">
      <alignment horizontal="left" vertical="center"/>
      <protection locked="0"/>
    </xf>
    <xf numFmtId="0" fontId="69" fillId="0" borderId="5" xfId="0" applyFont="1" applyBorder="1" applyAlignment="1">
      <alignment horizontal="left" vertical="center"/>
    </xf>
    <xf numFmtId="0" fontId="69" fillId="0" borderId="71" xfId="0" applyFont="1" applyBorder="1" applyAlignment="1">
      <alignment horizontal="left" vertical="center"/>
    </xf>
    <xf numFmtId="0" fontId="69" fillId="0" borderId="76" xfId="0" applyFont="1" applyBorder="1" applyAlignment="1">
      <alignment horizontal="left" vertical="center"/>
    </xf>
    <xf numFmtId="0" fontId="69" fillId="0" borderId="10" xfId="0" applyFont="1" applyBorder="1" applyAlignment="1">
      <alignment horizontal="left" vertical="center"/>
    </xf>
    <xf numFmtId="0" fontId="69" fillId="0" borderId="62" xfId="0" applyFont="1" applyBorder="1" applyAlignment="1">
      <alignment horizontal="left" vertical="center"/>
    </xf>
    <xf numFmtId="0" fontId="69" fillId="0" borderId="33" xfId="0" applyFont="1" applyBorder="1" applyAlignment="1">
      <alignment horizontal="left" vertical="center"/>
    </xf>
    <xf numFmtId="0" fontId="59" fillId="0" borderId="23" xfId="0" applyFont="1" applyBorder="1" applyAlignment="1" applyProtection="1">
      <alignment horizontal="center" vertical="center" wrapText="1"/>
      <protection locked="0"/>
    </xf>
    <xf numFmtId="0" fontId="59" fillId="0" borderId="44" xfId="0" applyFont="1" applyBorder="1" applyAlignment="1" applyProtection="1">
      <alignment horizontal="center" vertical="center" wrapText="1"/>
      <protection locked="0"/>
    </xf>
    <xf numFmtId="0" fontId="59" fillId="0" borderId="22" xfId="0" applyFont="1" applyBorder="1" applyAlignment="1" applyProtection="1">
      <alignment horizontal="center" vertical="center" wrapText="1"/>
      <protection locked="0"/>
    </xf>
    <xf numFmtId="0" fontId="63" fillId="25" borderId="0" xfId="0" applyFont="1" applyFill="1" applyAlignment="1">
      <alignment horizontal="center" vertical="center"/>
    </xf>
    <xf numFmtId="0" fontId="58" fillId="0" borderId="23" xfId="0" applyFont="1" applyBorder="1" applyAlignment="1" applyProtection="1">
      <alignment horizontal="left" vertical="center"/>
      <protection locked="0"/>
    </xf>
    <xf numFmtId="0" fontId="58" fillId="0" borderId="44" xfId="0" applyFont="1" applyBorder="1" applyAlignment="1" applyProtection="1">
      <alignment horizontal="left" vertical="center"/>
      <protection locked="0"/>
    </xf>
    <xf numFmtId="0" fontId="58" fillId="0" borderId="21" xfId="0" applyFont="1" applyBorder="1" applyAlignment="1" applyProtection="1">
      <alignment horizontal="left" vertical="center"/>
      <protection locked="0"/>
    </xf>
    <xf numFmtId="0" fontId="58" fillId="0" borderId="33" xfId="0" applyFont="1" applyBorder="1" applyAlignment="1" applyProtection="1">
      <alignment horizontal="left" vertical="center" wrapText="1"/>
      <protection locked="0"/>
    </xf>
    <xf numFmtId="0" fontId="58" fillId="0" borderId="30" xfId="0" applyFont="1" applyBorder="1" applyAlignment="1" applyProtection="1">
      <alignment horizontal="left" vertical="center" wrapText="1"/>
      <protection locked="0"/>
    </xf>
    <xf numFmtId="0" fontId="58" fillId="0" borderId="65" xfId="0" applyFont="1" applyBorder="1" applyAlignment="1" applyProtection="1">
      <alignment horizontal="left" vertical="center" wrapText="1"/>
      <protection locked="0"/>
    </xf>
    <xf numFmtId="0" fontId="58" fillId="0" borderId="31" xfId="0" applyFont="1" applyBorder="1" applyAlignment="1" applyProtection="1">
      <alignment horizontal="left" vertical="center" wrapText="1"/>
      <protection locked="0"/>
    </xf>
    <xf numFmtId="0" fontId="58" fillId="0" borderId="0" xfId="0" applyFont="1" applyAlignment="1" applyProtection="1">
      <alignment horizontal="left" vertical="center" wrapText="1"/>
      <protection locked="0"/>
    </xf>
    <xf numFmtId="0" fontId="58" fillId="0" borderId="66" xfId="0" applyFont="1" applyBorder="1" applyAlignment="1" applyProtection="1">
      <alignment horizontal="left" vertical="center" wrapText="1"/>
      <protection locked="0"/>
    </xf>
    <xf numFmtId="0" fontId="58" fillId="0" borderId="75" xfId="0" applyFont="1" applyBorder="1" applyAlignment="1" applyProtection="1">
      <alignment horizontal="left" vertical="center" wrapText="1"/>
      <protection locked="0"/>
    </xf>
    <xf numFmtId="0" fontId="58" fillId="0" borderId="25" xfId="0" applyFont="1" applyBorder="1" applyAlignment="1" applyProtection="1">
      <alignment horizontal="left" vertical="center" wrapText="1"/>
      <protection locked="0"/>
    </xf>
    <xf numFmtId="0" fontId="58" fillId="25" borderId="5" xfId="0" applyFont="1" applyFill="1" applyBorder="1" applyAlignment="1">
      <alignment horizontal="center" vertical="center"/>
    </xf>
    <xf numFmtId="0" fontId="58" fillId="25" borderId="71" xfId="0" applyFont="1" applyFill="1" applyBorder="1" applyAlignment="1">
      <alignment horizontal="center" vertical="center"/>
    </xf>
    <xf numFmtId="0" fontId="58" fillId="25" borderId="76" xfId="0" applyFont="1" applyFill="1" applyBorder="1" applyAlignment="1">
      <alignment horizontal="center" vertical="center"/>
    </xf>
    <xf numFmtId="0" fontId="61" fillId="0" borderId="0" xfId="0" applyFont="1" applyAlignment="1">
      <alignment horizontal="left" vertical="center" wrapText="1"/>
    </xf>
    <xf numFmtId="0" fontId="58" fillId="8" borderId="70" xfId="0" applyFont="1" applyFill="1" applyBorder="1" applyAlignment="1">
      <alignment horizontal="center" vertical="center"/>
    </xf>
    <xf numFmtId="0" fontId="58" fillId="8" borderId="71" xfId="0" applyFont="1" applyFill="1" applyBorder="1" applyAlignment="1">
      <alignment horizontal="center" vertical="center"/>
    </xf>
    <xf numFmtId="0" fontId="58" fillId="8" borderId="74" xfId="0" applyFont="1" applyFill="1" applyBorder="1" applyAlignment="1">
      <alignment horizontal="center" vertical="center"/>
    </xf>
    <xf numFmtId="0" fontId="59" fillId="0" borderId="34" xfId="0" applyFont="1" applyBorder="1" applyAlignment="1" applyProtection="1">
      <alignment horizontal="left" vertical="center"/>
      <protection locked="0"/>
    </xf>
    <xf numFmtId="0" fontId="59" fillId="0" borderId="47" xfId="0" applyFont="1" applyBorder="1" applyAlignment="1" applyProtection="1">
      <alignment horizontal="left" vertical="center"/>
      <protection locked="0"/>
    </xf>
    <xf numFmtId="0" fontId="58" fillId="0" borderId="77" xfId="0" applyFont="1" applyBorder="1" applyAlignment="1">
      <alignment horizontal="left"/>
    </xf>
    <xf numFmtId="0" fontId="58" fillId="0" borderId="13" xfId="0" applyFont="1" applyBorder="1" applyAlignment="1">
      <alignment horizontal="left"/>
    </xf>
    <xf numFmtId="0" fontId="58" fillId="0" borderId="14" xfId="0" applyFont="1" applyBorder="1" applyAlignment="1">
      <alignment horizontal="left"/>
    </xf>
    <xf numFmtId="0" fontId="58" fillId="0" borderId="75" xfId="0" applyFont="1" applyBorder="1" applyAlignment="1">
      <alignment horizontal="left"/>
    </xf>
    <xf numFmtId="0" fontId="58" fillId="0" borderId="25" xfId="0" applyFont="1" applyBorder="1" applyAlignment="1">
      <alignment horizontal="left"/>
    </xf>
    <xf numFmtId="0" fontId="58" fillId="0" borderId="26" xfId="0" applyFont="1" applyBorder="1" applyAlignment="1">
      <alignment horizontal="left"/>
    </xf>
    <xf numFmtId="0" fontId="0" fillId="0" borderId="0" xfId="0" applyAlignment="1">
      <alignment horizontal="center" vertical="center"/>
    </xf>
    <xf numFmtId="0" fontId="63" fillId="19" borderId="27" xfId="0" applyFont="1" applyFill="1" applyBorder="1" applyAlignment="1">
      <alignment horizontal="center" vertical="center"/>
    </xf>
    <xf numFmtId="0" fontId="63" fillId="19" borderId="28" xfId="0" applyFont="1" applyFill="1" applyBorder="1" applyAlignment="1">
      <alignment horizontal="center" vertical="center"/>
    </xf>
    <xf numFmtId="0" fontId="63" fillId="19" borderId="29" xfId="0" applyFont="1" applyFill="1" applyBorder="1" applyAlignment="1">
      <alignment horizontal="center" vertical="center"/>
    </xf>
    <xf numFmtId="0" fontId="69" fillId="0" borderId="17" xfId="0" applyFont="1" applyBorder="1" applyAlignment="1">
      <alignment horizontal="right" vertical="center" wrapText="1"/>
    </xf>
    <xf numFmtId="0" fontId="69" fillId="0" borderId="25" xfId="0" applyFont="1" applyBorder="1" applyAlignment="1">
      <alignment horizontal="right" vertical="center" wrapText="1"/>
    </xf>
    <xf numFmtId="0" fontId="69" fillId="0" borderId="12" xfId="0" applyFont="1" applyBorder="1" applyAlignment="1">
      <alignment horizontal="left" vertical="center"/>
    </xf>
    <xf numFmtId="0" fontId="69" fillId="0" borderId="13" xfId="0" applyFont="1" applyBorder="1" applyAlignment="1">
      <alignment horizontal="left" vertical="center"/>
    </xf>
    <xf numFmtId="0" fontId="69" fillId="0" borderId="78" xfId="0" applyFont="1" applyBorder="1" applyAlignment="1">
      <alignment horizontal="left" vertical="center"/>
    </xf>
    <xf numFmtId="0" fontId="69" fillId="0" borderId="15" xfId="0" applyFont="1" applyBorder="1" applyAlignment="1">
      <alignment horizontal="left" vertical="center"/>
    </xf>
    <xf numFmtId="0" fontId="69" fillId="0" borderId="0" xfId="0" applyFont="1" applyAlignment="1">
      <alignment horizontal="left" vertical="center"/>
    </xf>
    <xf numFmtId="0" fontId="69" fillId="0" borderId="66" xfId="0" applyFont="1" applyBorder="1" applyAlignment="1">
      <alignment horizontal="left" vertical="center"/>
    </xf>
    <xf numFmtId="0" fontId="59" fillId="0" borderId="58" xfId="0" applyFont="1" applyBorder="1" applyAlignment="1">
      <alignment horizontal="left" vertical="center" wrapText="1"/>
    </xf>
    <xf numFmtId="0" fontId="59" fillId="0" borderId="59" xfId="0" applyFont="1" applyBorder="1" applyAlignment="1">
      <alignment horizontal="left" vertical="center" wrapText="1"/>
    </xf>
    <xf numFmtId="0" fontId="59" fillId="0" borderId="59" xfId="0" applyFont="1" applyBorder="1" applyAlignment="1" applyProtection="1">
      <alignment horizontal="center" vertical="center" wrapText="1"/>
      <protection locked="0"/>
    </xf>
    <xf numFmtId="0" fontId="59" fillId="0" borderId="60" xfId="0" applyFont="1" applyBorder="1" applyAlignment="1" applyProtection="1">
      <alignment horizontal="center" vertical="center" wrapText="1"/>
      <protection locked="0"/>
    </xf>
    <xf numFmtId="0" fontId="69" fillId="0" borderId="17"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26" xfId="0" applyFont="1" applyBorder="1" applyAlignment="1">
      <alignment horizontal="center" vertical="center" wrapText="1"/>
    </xf>
    <xf numFmtId="0" fontId="63" fillId="0" borderId="25" xfId="0" applyFont="1" applyBorder="1" applyAlignment="1">
      <alignment horizontal="center"/>
    </xf>
    <xf numFmtId="0" fontId="63" fillId="0" borderId="36" xfId="0" applyFont="1" applyBorder="1" applyAlignment="1">
      <alignment horizontal="left" vertical="center"/>
    </xf>
    <xf numFmtId="0" fontId="63" fillId="0" borderId="34" xfId="0" applyFont="1" applyBorder="1" applyAlignment="1">
      <alignment horizontal="left" vertical="center"/>
    </xf>
    <xf numFmtId="0" fontId="63" fillId="0" borderId="35" xfId="0" applyFont="1" applyBorder="1" applyAlignment="1">
      <alignment horizontal="left" vertical="center"/>
    </xf>
    <xf numFmtId="0" fontId="63" fillId="0" borderId="2" xfId="0" applyFont="1" applyBorder="1" applyAlignment="1">
      <alignment horizontal="left" vertical="center"/>
    </xf>
    <xf numFmtId="0" fontId="63" fillId="0" borderId="22" xfId="0" applyFont="1" applyBorder="1" applyAlignment="1">
      <alignment horizontal="left" vertical="center"/>
    </xf>
    <xf numFmtId="0" fontId="63" fillId="0" borderId="37" xfId="0" applyFont="1" applyBorder="1" applyAlignment="1">
      <alignment horizontal="left" vertical="center"/>
    </xf>
    <xf numFmtId="0" fontId="63" fillId="0" borderId="10" xfId="0" applyFont="1" applyBorder="1" applyAlignment="1">
      <alignment horizontal="left" vertical="center"/>
    </xf>
    <xf numFmtId="0" fontId="63" fillId="0" borderId="62" xfId="0" applyFont="1" applyBorder="1" applyAlignment="1">
      <alignment horizontal="left" vertical="center"/>
    </xf>
    <xf numFmtId="0" fontId="63" fillId="0" borderId="63" xfId="0" applyFont="1" applyBorder="1" applyAlignment="1">
      <alignment horizontal="left" vertical="center"/>
    </xf>
    <xf numFmtId="0" fontId="63" fillId="0" borderId="12" xfId="0" applyFont="1" applyBorder="1" applyAlignment="1">
      <alignment horizontal="center" vertical="center"/>
    </xf>
    <xf numFmtId="0" fontId="63" fillId="0" borderId="13" xfId="0" applyFont="1" applyBorder="1" applyAlignment="1">
      <alignment horizontal="center" vertical="center"/>
    </xf>
    <xf numFmtId="0" fontId="63" fillId="0" borderId="17" xfId="0" applyFont="1" applyBorder="1" applyAlignment="1">
      <alignment horizontal="center" vertical="center"/>
    </xf>
    <xf numFmtId="0" fontId="63" fillId="0" borderId="25" xfId="0" applyFont="1" applyBorder="1" applyAlignment="1">
      <alignment horizontal="center" vertical="center"/>
    </xf>
    <xf numFmtId="0" fontId="63" fillId="8" borderId="14" xfId="0" applyFont="1" applyFill="1" applyBorder="1" applyAlignment="1">
      <alignment horizontal="center" vertical="center"/>
    </xf>
    <xf numFmtId="0" fontId="63" fillId="8" borderId="26" xfId="0" applyFont="1" applyFill="1" applyBorder="1" applyAlignment="1">
      <alignment horizontal="center" vertical="center"/>
    </xf>
    <xf numFmtId="0" fontId="61" fillId="8" borderId="70" xfId="0" applyFont="1" applyFill="1" applyBorder="1" applyAlignment="1">
      <alignment horizontal="center" vertical="center"/>
    </xf>
    <xf numFmtId="0" fontId="61" fillId="8" borderId="71" xfId="0" applyFont="1" applyFill="1" applyBorder="1" applyAlignment="1">
      <alignment horizontal="center" vertical="center"/>
    </xf>
    <xf numFmtId="0" fontId="61" fillId="8" borderId="74" xfId="0" applyFont="1" applyFill="1" applyBorder="1" applyAlignment="1">
      <alignment horizontal="center" vertical="center"/>
    </xf>
    <xf numFmtId="0" fontId="0" fillId="0" borderId="60" xfId="0" applyBorder="1" applyAlignment="1">
      <alignment horizontal="center" vertical="center" wrapText="1"/>
    </xf>
    <xf numFmtId="0" fontId="0" fillId="0" borderId="49" xfId="0" applyBorder="1" applyAlignment="1">
      <alignment horizontal="center" vertical="center" wrapText="1"/>
    </xf>
    <xf numFmtId="0" fontId="55" fillId="25" borderId="13" xfId="0" applyFont="1" applyFill="1" applyBorder="1" applyAlignment="1">
      <alignment horizontal="center" vertical="center"/>
    </xf>
    <xf numFmtId="0" fontId="55" fillId="25" borderId="25" xfId="0" applyFont="1" applyFill="1" applyBorder="1" applyAlignment="1">
      <alignment horizontal="center" vertical="center"/>
    </xf>
    <xf numFmtId="0" fontId="55" fillId="19" borderId="13" xfId="0" applyFont="1" applyFill="1" applyBorder="1" applyAlignment="1">
      <alignment horizontal="center" vertical="center"/>
    </xf>
    <xf numFmtId="0" fontId="55" fillId="19" borderId="0" xfId="0" applyFont="1" applyFill="1" applyAlignment="1">
      <alignment horizontal="center" vertical="center"/>
    </xf>
    <xf numFmtId="0" fontId="69" fillId="0" borderId="71" xfId="0" applyFont="1" applyBorder="1" applyAlignment="1">
      <alignment horizontal="center" vertical="center"/>
    </xf>
    <xf numFmtId="0" fontId="69" fillId="0" borderId="76" xfId="0" applyFont="1" applyBorder="1" applyAlignment="1">
      <alignment horizontal="center" vertical="center"/>
    </xf>
    <xf numFmtId="0" fontId="69" fillId="0" borderId="62" xfId="0" applyFont="1" applyBorder="1" applyAlignment="1">
      <alignment horizontal="center" vertical="center"/>
    </xf>
    <xf numFmtId="0" fontId="69" fillId="0" borderId="33" xfId="0" applyFont="1" applyBorder="1" applyAlignment="1">
      <alignment horizontal="center" vertical="center"/>
    </xf>
    <xf numFmtId="0" fontId="61" fillId="8" borderId="51" xfId="0" applyFont="1" applyFill="1" applyBorder="1" applyAlignment="1">
      <alignment horizontal="center" vertical="center"/>
    </xf>
    <xf numFmtId="0" fontId="61" fillId="8" borderId="79" xfId="0" applyFont="1" applyFill="1" applyBorder="1" applyAlignment="1">
      <alignment horizontal="center" vertical="center"/>
    </xf>
    <xf numFmtId="0" fontId="61" fillId="8" borderId="40" xfId="0" applyFont="1" applyFill="1" applyBorder="1" applyAlignment="1">
      <alignment horizontal="center" vertical="center"/>
    </xf>
    <xf numFmtId="0" fontId="69" fillId="0" borderId="77" xfId="0" applyFont="1" applyBorder="1" applyAlignment="1">
      <alignment horizontal="center" vertical="center"/>
    </xf>
    <xf numFmtId="0" fontId="69" fillId="0" borderId="13" xfId="0" applyFont="1" applyBorder="1" applyAlignment="1">
      <alignment horizontal="center" vertical="center"/>
    </xf>
    <xf numFmtId="0" fontId="69" fillId="0" borderId="14" xfId="0" applyFont="1" applyBorder="1" applyAlignment="1">
      <alignment horizontal="center" vertical="center"/>
    </xf>
    <xf numFmtId="0" fontId="69" fillId="0" borderId="31" xfId="0" applyFont="1" applyBorder="1" applyAlignment="1">
      <alignment horizontal="center" vertical="center"/>
    </xf>
    <xf numFmtId="0" fontId="69" fillId="0" borderId="0" xfId="0" applyFont="1" applyAlignment="1">
      <alignment horizontal="center" vertical="center"/>
    </xf>
    <xf numFmtId="0" fontId="69" fillId="0" borderId="16" xfId="0" applyFont="1" applyBorder="1" applyAlignment="1">
      <alignment horizontal="center" vertical="center"/>
    </xf>
    <xf numFmtId="0" fontId="0" fillId="18" borderId="2" xfId="0" applyFill="1" applyBorder="1" applyAlignment="1">
      <alignment horizontal="center" vertical="top" wrapText="1"/>
    </xf>
    <xf numFmtId="0" fontId="0" fillId="18" borderId="22" xfId="0" applyFill="1" applyBorder="1" applyAlignment="1">
      <alignment horizontal="center" vertical="top" wrapText="1"/>
    </xf>
    <xf numFmtId="0" fontId="0" fillId="18" borderId="2" xfId="0" applyFill="1" applyBorder="1" applyAlignment="1">
      <alignment horizontal="center" vertical="center" wrapText="1"/>
    </xf>
    <xf numFmtId="0" fontId="0" fillId="18" borderId="22" xfId="0" applyFill="1" applyBorder="1" applyAlignment="1">
      <alignment horizontal="center" vertical="center" wrapText="1"/>
    </xf>
    <xf numFmtId="14" fontId="59" fillId="6" borderId="59" xfId="0" quotePrefix="1" applyNumberFormat="1" applyFont="1" applyFill="1" applyBorder="1" applyAlignment="1" applyProtection="1">
      <alignment horizontal="left" vertical="center"/>
      <protection locked="0"/>
    </xf>
    <xf numFmtId="0" fontId="59" fillId="6" borderId="59" xfId="0" applyFont="1" applyFill="1" applyBorder="1" applyAlignment="1" applyProtection="1">
      <alignment horizontal="left" vertical="center"/>
      <protection locked="0"/>
    </xf>
    <xf numFmtId="0" fontId="1" fillId="6" borderId="22" xfId="0" applyFont="1" applyFill="1" applyBorder="1" applyAlignment="1" applyProtection="1">
      <alignment horizontal="left" vertical="center" wrapText="1"/>
      <protection locked="0"/>
    </xf>
    <xf numFmtId="0" fontId="59" fillId="6" borderId="22" xfId="0" applyFont="1" applyFill="1" applyBorder="1" applyAlignment="1" applyProtection="1">
      <alignment horizontal="left" vertical="center" wrapText="1"/>
      <protection locked="0"/>
    </xf>
    <xf numFmtId="0" fontId="1" fillId="6" borderId="71" xfId="0" applyFont="1" applyFill="1" applyBorder="1" applyAlignment="1" applyProtection="1">
      <alignment horizontal="left" vertical="center" wrapText="1"/>
      <protection locked="0"/>
    </xf>
    <xf numFmtId="0" fontId="59" fillId="6" borderId="74" xfId="0" applyFont="1" applyFill="1" applyBorder="1" applyAlignment="1" applyProtection="1">
      <alignment horizontal="left" vertical="center" wrapText="1"/>
      <protection locked="0"/>
    </xf>
    <xf numFmtId="0" fontId="48" fillId="6" borderId="22" xfId="2" applyFill="1" applyBorder="1" applyAlignment="1" applyProtection="1">
      <alignment horizontal="left" vertical="center" wrapText="1"/>
      <protection locked="0"/>
    </xf>
    <xf numFmtId="0" fontId="59" fillId="6" borderId="37" xfId="0" applyFont="1" applyFill="1" applyBorder="1" applyAlignment="1" applyProtection="1">
      <alignment horizontal="left" vertical="center" wrapText="1"/>
      <protection locked="0"/>
    </xf>
    <xf numFmtId="0" fontId="59" fillId="6" borderId="50" xfId="0" applyFont="1" applyFill="1" applyBorder="1" applyAlignment="1" applyProtection="1">
      <alignment horizontal="left" vertical="center"/>
      <protection locked="0"/>
    </xf>
    <xf numFmtId="0" fontId="59" fillId="0" borderId="0" xfId="0" applyFont="1" applyAlignment="1">
      <alignment horizontal="left" vertical="center"/>
    </xf>
    <xf numFmtId="0" fontId="59" fillId="0" borderId="16" xfId="0" applyFont="1" applyBorder="1" applyAlignment="1">
      <alignment horizontal="left" vertical="center"/>
    </xf>
    <xf numFmtId="0" fontId="48" fillId="0" borderId="23" xfId="2" applyBorder="1" applyAlignment="1" applyProtection="1">
      <alignment horizontal="center" vertical="center"/>
    </xf>
    <xf numFmtId="0" fontId="48" fillId="0" borderId="44" xfId="2" applyBorder="1" applyAlignment="1" applyProtection="1">
      <alignment horizontal="center" vertical="center"/>
    </xf>
    <xf numFmtId="0" fontId="72" fillId="4" borderId="27" xfId="0" applyFont="1" applyFill="1" applyBorder="1" applyAlignment="1">
      <alignment horizontal="center" vertical="center" wrapText="1"/>
    </xf>
    <xf numFmtId="0" fontId="72" fillId="4" borderId="28" xfId="0" applyFont="1" applyFill="1" applyBorder="1" applyAlignment="1">
      <alignment horizontal="center" vertical="center" wrapText="1"/>
    </xf>
    <xf numFmtId="0" fontId="11" fillId="13" borderId="27" xfId="0" applyFont="1" applyFill="1" applyBorder="1" applyAlignment="1">
      <alignment horizontal="center" vertical="center" wrapText="1"/>
    </xf>
    <xf numFmtId="0" fontId="11" fillId="13" borderId="28" xfId="0" applyFont="1" applyFill="1" applyBorder="1" applyAlignment="1">
      <alignment horizontal="center" vertical="center" wrapText="1"/>
    </xf>
    <xf numFmtId="0" fontId="11" fillId="13" borderId="29" xfId="0" applyFont="1" applyFill="1" applyBorder="1" applyAlignment="1">
      <alignment horizontal="center" vertical="center" wrapText="1"/>
    </xf>
    <xf numFmtId="0" fontId="59" fillId="6" borderId="71" xfId="0" applyFont="1" applyFill="1" applyBorder="1" applyAlignment="1" applyProtection="1">
      <alignment horizontal="left" vertical="center" wrapText="1"/>
      <protection locked="0"/>
    </xf>
    <xf numFmtId="0" fontId="80" fillId="6" borderId="22" xfId="0" applyFont="1" applyFill="1" applyBorder="1" applyAlignment="1" applyProtection="1">
      <alignment horizontal="left" vertical="center" wrapText="1"/>
      <protection locked="0" hidden="1"/>
    </xf>
    <xf numFmtId="0" fontId="80" fillId="6" borderId="37" xfId="0" applyFont="1" applyFill="1" applyBorder="1" applyAlignment="1" applyProtection="1">
      <alignment horizontal="left" vertical="center" wrapText="1"/>
      <protection locked="0" hidden="1"/>
    </xf>
    <xf numFmtId="0" fontId="59" fillId="6" borderId="59" xfId="0" applyFont="1" applyFill="1" applyBorder="1" applyAlignment="1" applyProtection="1">
      <alignment horizontal="left" vertical="center"/>
      <protection locked="0" hidden="1"/>
    </xf>
    <xf numFmtId="0" fontId="59" fillId="6" borderId="50" xfId="0" applyFont="1" applyFill="1" applyBorder="1" applyAlignment="1" applyProtection="1">
      <alignment horizontal="left" vertical="center"/>
      <protection locked="0" hidden="1"/>
    </xf>
    <xf numFmtId="0" fontId="59" fillId="6" borderId="23" xfId="0" applyFont="1" applyFill="1" applyBorder="1" applyAlignment="1" applyProtection="1">
      <alignment horizontal="left" vertical="center" wrapText="1"/>
      <protection locked="0" hidden="1"/>
    </xf>
    <xf numFmtId="0" fontId="59" fillId="6" borderId="44" xfId="0" applyFont="1" applyFill="1" applyBorder="1" applyAlignment="1" applyProtection="1">
      <alignment horizontal="left" vertical="center" wrapText="1"/>
      <protection locked="0" hidden="1"/>
    </xf>
    <xf numFmtId="0" fontId="59" fillId="6" borderId="21" xfId="0" applyFont="1" applyFill="1" applyBorder="1" applyAlignment="1" applyProtection="1">
      <alignment horizontal="left" vertical="center" wrapText="1"/>
      <protection locked="0" hidden="1"/>
    </xf>
    <xf numFmtId="0" fontId="79" fillId="6" borderId="71" xfId="0" applyFont="1" applyFill="1" applyBorder="1" applyAlignment="1" applyProtection="1">
      <alignment horizontal="left" vertical="center" wrapText="1"/>
      <protection locked="0" hidden="1"/>
    </xf>
    <xf numFmtId="0" fontId="79" fillId="6" borderId="74" xfId="0" applyFont="1" applyFill="1" applyBorder="1" applyAlignment="1" applyProtection="1">
      <alignment horizontal="left" vertical="center" wrapText="1"/>
      <protection locked="0" hidden="1"/>
    </xf>
    <xf numFmtId="0" fontId="79" fillId="6" borderId="22" xfId="0" applyFont="1" applyFill="1" applyBorder="1" applyAlignment="1" applyProtection="1">
      <alignment horizontal="left" vertical="center" wrapText="1"/>
      <protection locked="0" hidden="1"/>
    </xf>
    <xf numFmtId="0" fontId="79" fillId="6" borderId="37" xfId="0" applyFont="1" applyFill="1" applyBorder="1" applyAlignment="1" applyProtection="1">
      <alignment horizontal="left" vertical="center" wrapText="1"/>
      <protection locked="0" hidden="1"/>
    </xf>
    <xf numFmtId="0" fontId="81" fillId="6" borderId="76" xfId="0" applyFont="1" applyFill="1" applyBorder="1" applyAlignment="1" applyProtection="1">
      <alignment horizontal="left" vertical="center" wrapText="1"/>
      <protection locked="0" hidden="1"/>
    </xf>
    <xf numFmtId="0" fontId="81" fillId="6" borderId="79" xfId="0" applyFont="1" applyFill="1" applyBorder="1" applyAlignment="1" applyProtection="1">
      <alignment horizontal="left" vertical="center" wrapText="1"/>
      <protection locked="0" hidden="1"/>
    </xf>
    <xf numFmtId="0" fontId="81" fillId="6" borderId="70" xfId="0" applyFont="1" applyFill="1" applyBorder="1" applyAlignment="1" applyProtection="1">
      <alignment horizontal="left" vertical="center" wrapText="1"/>
      <protection locked="0" hidden="1"/>
    </xf>
    <xf numFmtId="0" fontId="0" fillId="11" borderId="12" xfId="0" applyFill="1" applyBorder="1" applyAlignment="1">
      <alignment horizontal="center" wrapText="1"/>
    </xf>
    <xf numFmtId="0" fontId="0" fillId="11" borderId="13" xfId="0" applyFill="1" applyBorder="1" applyAlignment="1">
      <alignment horizontal="center" wrapText="1"/>
    </xf>
    <xf numFmtId="0" fontId="0" fillId="11" borderId="14" xfId="0" applyFill="1" applyBorder="1" applyAlignment="1">
      <alignment horizontal="center" wrapText="1"/>
    </xf>
    <xf numFmtId="0" fontId="0" fillId="18" borderId="12" xfId="0" applyFill="1" applyBorder="1" applyAlignment="1">
      <alignment horizontal="center" wrapText="1"/>
    </xf>
    <xf numFmtId="0" fontId="0" fillId="18" borderId="13" xfId="0" applyFill="1" applyBorder="1" applyAlignment="1">
      <alignment horizontal="center" wrapText="1"/>
    </xf>
    <xf numFmtId="0" fontId="0" fillId="18" borderId="14" xfId="0" applyFill="1" applyBorder="1" applyAlignment="1">
      <alignment horizontal="center" wrapText="1"/>
    </xf>
    <xf numFmtId="0" fontId="19" fillId="4" borderId="28" xfId="0" applyFont="1" applyFill="1" applyBorder="1" applyAlignment="1">
      <alignment horizontal="left" vertical="center"/>
    </xf>
    <xf numFmtId="0" fontId="0" fillId="0" borderId="28" xfId="0" applyBorder="1" applyAlignment="1">
      <alignment horizontal="left"/>
    </xf>
    <xf numFmtId="0" fontId="0" fillId="0" borderId="29" xfId="0" applyBorder="1" applyAlignment="1">
      <alignment horizontal="left"/>
    </xf>
    <xf numFmtId="0" fontId="11" fillId="11" borderId="12" xfId="0" applyFont="1" applyFill="1" applyBorder="1" applyAlignment="1">
      <alignment horizontal="left" vertical="center" wrapText="1"/>
    </xf>
    <xf numFmtId="0" fontId="50" fillId="11" borderId="14" xfId="0" applyFont="1" applyFill="1" applyBorder="1" applyAlignment="1">
      <alignment horizontal="left" vertical="center" wrapText="1"/>
    </xf>
    <xf numFmtId="0" fontId="0" fillId="7" borderId="68" xfId="0" applyFill="1" applyBorder="1" applyAlignment="1">
      <alignment horizontal="center" vertical="center" wrapText="1"/>
    </xf>
    <xf numFmtId="0" fontId="0" fillId="7" borderId="56" xfId="0" applyFill="1" applyBorder="1" applyAlignment="1">
      <alignment horizontal="center" vertical="center" wrapText="1"/>
    </xf>
    <xf numFmtId="0" fontId="0" fillId="7" borderId="57" xfId="0" applyFill="1" applyBorder="1" applyAlignment="1">
      <alignment horizontal="center" vertical="center" wrapText="1"/>
    </xf>
    <xf numFmtId="0" fontId="13" fillId="13" borderId="3" xfId="0" applyFont="1" applyFill="1" applyBorder="1" applyAlignment="1">
      <alignment horizontal="center" vertical="center"/>
    </xf>
    <xf numFmtId="0" fontId="13" fillId="13" borderId="9" xfId="0" applyFont="1" applyFill="1" applyBorder="1" applyAlignment="1">
      <alignment horizontal="center" vertical="center"/>
    </xf>
    <xf numFmtId="0" fontId="51" fillId="10" borderId="12" xfId="0" applyFont="1" applyFill="1" applyBorder="1" applyAlignment="1">
      <alignment horizontal="center" vertical="center"/>
    </xf>
    <xf numFmtId="0" fontId="51" fillId="10" borderId="13" xfId="0" applyFont="1" applyFill="1" applyBorder="1" applyAlignment="1">
      <alignment horizontal="center" vertical="center"/>
    </xf>
    <xf numFmtId="0" fontId="0" fillId="17" borderId="15" xfId="0" applyFill="1" applyBorder="1" applyAlignment="1">
      <alignment horizontal="center"/>
    </xf>
    <xf numFmtId="0" fontId="0" fillId="17" borderId="16" xfId="0" applyFill="1" applyBorder="1" applyAlignment="1">
      <alignment horizontal="center"/>
    </xf>
    <xf numFmtId="0" fontId="0" fillId="10" borderId="27" xfId="0" applyFill="1" applyBorder="1" applyAlignment="1">
      <alignment horizontal="center" vertical="center"/>
    </xf>
    <xf numFmtId="0" fontId="0" fillId="10" borderId="29" xfId="0" applyFill="1" applyBorder="1" applyAlignment="1">
      <alignment horizontal="center" vertical="center"/>
    </xf>
    <xf numFmtId="0" fontId="0" fillId="17" borderId="17" xfId="0" applyFill="1" applyBorder="1" applyAlignment="1">
      <alignment horizontal="center"/>
    </xf>
    <xf numFmtId="0" fontId="0" fillId="17" borderId="25" xfId="0" applyFill="1" applyBorder="1" applyAlignment="1">
      <alignment horizontal="center"/>
    </xf>
    <xf numFmtId="0" fontId="0" fillId="12" borderId="27" xfId="0" applyFill="1" applyBorder="1" applyAlignment="1">
      <alignment horizontal="center" vertical="center" wrapText="1"/>
    </xf>
    <xf numFmtId="0" fontId="0" fillId="12" borderId="28" xfId="0" applyFill="1" applyBorder="1" applyAlignment="1">
      <alignment horizontal="center" vertical="center" wrapText="1"/>
    </xf>
    <xf numFmtId="0" fontId="0" fillId="12" borderId="29" xfId="0" applyFill="1" applyBorder="1" applyAlignment="1">
      <alignment horizontal="center" vertical="center" wrapText="1"/>
    </xf>
    <xf numFmtId="0" fontId="59" fillId="0" borderId="108" xfId="3" applyFont="1" applyBorder="1" applyAlignment="1">
      <alignment horizontal="center"/>
    </xf>
    <xf numFmtId="0" fontId="59" fillId="0" borderId="109" xfId="3" applyFont="1" applyBorder="1" applyAlignment="1">
      <alignment horizontal="center"/>
    </xf>
    <xf numFmtId="0" fontId="59" fillId="0" borderId="16" xfId="0" applyFont="1" applyBorder="1" applyAlignment="1">
      <alignment horizontal="right" vertical="center" wrapText="1" indent="1"/>
    </xf>
    <xf numFmtId="0" fontId="59" fillId="0" borderId="16" xfId="0" applyFont="1" applyBorder="1" applyAlignment="1">
      <alignment horizontal="right" vertical="center" indent="1"/>
    </xf>
    <xf numFmtId="0" fontId="59" fillId="0" borderId="110" xfId="0" applyFont="1" applyBorder="1" applyAlignment="1">
      <alignment horizontal="left" vertical="center" wrapText="1"/>
    </xf>
    <xf numFmtId="0" fontId="59" fillId="0" borderId="111" xfId="0" applyFont="1" applyBorder="1" applyAlignment="1">
      <alignment horizontal="left" vertical="center" wrapText="1"/>
    </xf>
    <xf numFmtId="0" fontId="59" fillId="0" borderId="16" xfId="0" applyFont="1" applyBorder="1" applyAlignment="1">
      <alignment horizontal="center" vertical="center" wrapText="1"/>
    </xf>
    <xf numFmtId="0" fontId="59" fillId="0" borderId="16" xfId="0" applyFont="1" applyBorder="1" applyAlignment="1">
      <alignment horizontal="center" vertical="center"/>
    </xf>
    <xf numFmtId="0" fontId="47" fillId="28" borderId="114" xfId="0" applyFont="1" applyFill="1" applyBorder="1" applyAlignment="1">
      <alignment horizontal="left" vertical="center" wrapText="1"/>
    </xf>
    <xf numFmtId="0" fontId="47" fillId="28" borderId="89" xfId="0" applyFont="1" applyFill="1" applyBorder="1" applyAlignment="1">
      <alignment horizontal="left" vertical="center" wrapText="1"/>
    </xf>
    <xf numFmtId="0" fontId="47" fillId="0" borderId="92" xfId="0" applyFont="1" applyBorder="1" applyAlignment="1" applyProtection="1">
      <alignment horizontal="left" vertical="center" wrapText="1"/>
      <protection locked="0"/>
    </xf>
    <xf numFmtId="0" fontId="47" fillId="0" borderId="112" xfId="0" applyFont="1" applyBorder="1" applyAlignment="1" applyProtection="1">
      <alignment horizontal="left" vertical="center" wrapText="1"/>
      <protection locked="0"/>
    </xf>
    <xf numFmtId="0" fontId="30" fillId="0" borderId="85" xfId="0" applyFont="1" applyBorder="1" applyAlignment="1">
      <alignment horizontal="left" vertical="top" wrapText="1"/>
    </xf>
    <xf numFmtId="0" fontId="30" fillId="0" borderId="113" xfId="0" applyFont="1" applyBorder="1" applyAlignment="1">
      <alignment horizontal="left" vertical="top" wrapText="1"/>
    </xf>
    <xf numFmtId="0" fontId="59" fillId="0" borderId="15" xfId="0" applyFont="1" applyBorder="1" applyAlignment="1">
      <alignment horizontal="left" vertical="center" wrapText="1"/>
    </xf>
    <xf numFmtId="0" fontId="69" fillId="0" borderId="115" xfId="0" applyFont="1" applyBorder="1" applyAlignment="1">
      <alignment horizontal="center" vertical="center" wrapText="1"/>
    </xf>
    <xf numFmtId="0" fontId="69" fillId="0" borderId="116" xfId="0" applyFont="1" applyBorder="1" applyAlignment="1">
      <alignment horizontal="center" vertical="center" wrapText="1"/>
    </xf>
    <xf numFmtId="0" fontId="69" fillId="0" borderId="117" xfId="0" applyFont="1" applyBorder="1" applyAlignment="1">
      <alignment horizontal="center" vertical="center" wrapText="1"/>
    </xf>
    <xf numFmtId="0" fontId="69" fillId="0" borderId="118" xfId="0" applyFont="1" applyBorder="1" applyAlignment="1">
      <alignment horizontal="center" vertical="center" wrapText="1"/>
    </xf>
    <xf numFmtId="0" fontId="77" fillId="0" borderId="110" xfId="0" applyFont="1" applyBorder="1" applyAlignment="1">
      <alignment horizontal="left" vertical="center" wrapText="1"/>
    </xf>
    <xf numFmtId="0" fontId="77" fillId="0" borderId="111" xfId="0" applyFont="1" applyBorder="1" applyAlignment="1">
      <alignment horizontal="left" vertical="center" wrapText="1"/>
    </xf>
    <xf numFmtId="0" fontId="69" fillId="28" borderId="12" xfId="0" applyFont="1" applyFill="1" applyBorder="1" applyAlignment="1">
      <alignment horizontal="left" vertical="center"/>
    </xf>
    <xf numFmtId="0" fontId="69" fillId="28" borderId="13" xfId="0" applyFont="1" applyFill="1" applyBorder="1" applyAlignment="1">
      <alignment horizontal="left" vertical="center"/>
    </xf>
    <xf numFmtId="0" fontId="69" fillId="28" borderId="15" xfId="0" applyFont="1" applyFill="1" applyBorder="1" applyAlignment="1">
      <alignment horizontal="left" vertical="center"/>
    </xf>
    <xf numFmtId="0" fontId="69" fillId="28" borderId="0" xfId="0" applyFont="1" applyFill="1" applyAlignment="1">
      <alignment horizontal="left" vertical="center"/>
    </xf>
    <xf numFmtId="0" fontId="69" fillId="28" borderId="17" xfId="0" applyFont="1" applyFill="1" applyBorder="1" applyAlignment="1">
      <alignment horizontal="left" vertical="center"/>
    </xf>
    <xf numFmtId="0" fontId="69" fillId="28" borderId="25" xfId="0" applyFont="1" applyFill="1" applyBorder="1" applyAlignment="1">
      <alignment horizontal="left" vertical="center"/>
    </xf>
    <xf numFmtId="0" fontId="35" fillId="28" borderId="94" xfId="0" applyFont="1" applyFill="1" applyBorder="1" applyAlignment="1">
      <alignment horizontal="left" vertical="center" wrapText="1"/>
    </xf>
    <xf numFmtId="0" fontId="35" fillId="28" borderId="13" xfId="0" applyFont="1" applyFill="1" applyBorder="1" applyAlignment="1">
      <alignment horizontal="left" vertical="center" wrapText="1"/>
    </xf>
    <xf numFmtId="0" fontId="35" fillId="28" borderId="14" xfId="0" applyFont="1" applyFill="1" applyBorder="1" applyAlignment="1">
      <alignment horizontal="left" vertical="center" wrapText="1"/>
    </xf>
    <xf numFmtId="0" fontId="35" fillId="28" borderId="91" xfId="0" applyFont="1" applyFill="1" applyBorder="1" applyAlignment="1">
      <alignment horizontal="left" vertical="center" wrapText="1"/>
    </xf>
    <xf numFmtId="0" fontId="35" fillId="28" borderId="0" xfId="0" applyFont="1" applyFill="1" applyAlignment="1">
      <alignment horizontal="left" vertical="center" wrapText="1"/>
    </xf>
    <xf numFmtId="0" fontId="35" fillId="28" borderId="16" xfId="0" applyFont="1" applyFill="1" applyBorder="1" applyAlignment="1">
      <alignment horizontal="left" vertical="center" wrapText="1"/>
    </xf>
    <xf numFmtId="0" fontId="43" fillId="0" borderId="0" xfId="0" applyFont="1" applyAlignment="1">
      <alignment horizontal="left" vertical="center" wrapText="1"/>
    </xf>
    <xf numFmtId="0" fontId="47" fillId="0" borderId="119" xfId="0" applyFont="1" applyBorder="1" applyAlignment="1" applyProtection="1">
      <alignment horizontal="left" vertical="center" wrapText="1"/>
      <protection locked="0"/>
    </xf>
    <xf numFmtId="0" fontId="47" fillId="0" borderId="25" xfId="0" applyFont="1" applyBorder="1" applyAlignment="1" applyProtection="1">
      <alignment horizontal="left" vertical="center" wrapText="1"/>
      <protection locked="0"/>
    </xf>
    <xf numFmtId="0" fontId="30" fillId="0" borderId="85" xfId="0" applyFont="1" applyBorder="1" applyAlignment="1">
      <alignment horizontal="center" vertical="top" wrapText="1"/>
    </xf>
    <xf numFmtId="0" fontId="30" fillId="0" borderId="26" xfId="0" applyFont="1" applyBorder="1" applyAlignment="1">
      <alignment horizontal="center" vertical="top" wrapText="1"/>
    </xf>
    <xf numFmtId="0" fontId="59" fillId="0" borderId="17" xfId="0" applyFont="1" applyBorder="1" applyAlignment="1">
      <alignment horizontal="left" vertical="center" wrapText="1"/>
    </xf>
    <xf numFmtId="0" fontId="59" fillId="0" borderId="108" xfId="0" applyFont="1" applyBorder="1" applyAlignment="1">
      <alignment horizontal="center"/>
    </xf>
    <xf numFmtId="0" fontId="59" fillId="0" borderId="120" xfId="0" applyFont="1" applyBorder="1" applyAlignment="1">
      <alignment horizontal="center"/>
    </xf>
    <xf numFmtId="0" fontId="47" fillId="28" borderId="121" xfId="0" applyFont="1" applyFill="1" applyBorder="1" applyAlignment="1">
      <alignment horizontal="left" vertical="center" wrapText="1"/>
    </xf>
    <xf numFmtId="0" fontId="47" fillId="28" borderId="122" xfId="0" applyFont="1" applyFill="1" applyBorder="1" applyAlignment="1">
      <alignment horizontal="left" vertical="center" wrapText="1"/>
    </xf>
    <xf numFmtId="0" fontId="61" fillId="11" borderId="0" xfId="0" applyFont="1" applyFill="1" applyAlignment="1">
      <alignment horizontal="center" vertical="center" wrapText="1"/>
    </xf>
    <xf numFmtId="0" fontId="0" fillId="14" borderId="15" xfId="0" applyFill="1" applyBorder="1" applyAlignment="1">
      <alignment horizontal="center" wrapText="1"/>
    </xf>
    <xf numFmtId="0" fontId="0" fillId="0" borderId="0" xfId="0" applyAlignment="1">
      <alignment horizontal="center" wrapText="1"/>
    </xf>
    <xf numFmtId="0" fontId="0" fillId="0" borderId="16" xfId="0" applyBorder="1" applyAlignment="1">
      <alignment horizontal="center" wrapText="1"/>
    </xf>
    <xf numFmtId="0" fontId="0" fillId="9" borderId="22" xfId="0" applyFill="1" applyBorder="1" applyAlignment="1" applyProtection="1">
      <alignment horizontal="left" vertical="center" wrapText="1"/>
      <protection locked="0"/>
    </xf>
    <xf numFmtId="0" fontId="0" fillId="9" borderId="37" xfId="0"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wrapText="1"/>
    </xf>
    <xf numFmtId="0" fontId="0" fillId="0" borderId="0" xfId="0"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20" xfId="0" applyBorder="1" applyAlignment="1">
      <alignment horizontal="left" vertical="top" wrapText="1"/>
    </xf>
    <xf numFmtId="0" fontId="0" fillId="0" borderId="44" xfId="0" applyBorder="1" applyAlignment="1">
      <alignment horizontal="left" vertical="top" wrapText="1"/>
    </xf>
    <xf numFmtId="0" fontId="0" fillId="0" borderId="21" xfId="0" applyBorder="1" applyAlignment="1">
      <alignment horizontal="left" vertical="top" wrapText="1"/>
    </xf>
    <xf numFmtId="0" fontId="0" fillId="0" borderId="23" xfId="0" applyBorder="1" applyAlignment="1">
      <alignment horizontal="left" vertical="top" wrapText="1"/>
    </xf>
    <xf numFmtId="0" fontId="0" fillId="0" borderId="41" xfId="0" applyBorder="1" applyAlignment="1">
      <alignment horizontal="left" vertical="top" wrapText="1"/>
    </xf>
    <xf numFmtId="0" fontId="66" fillId="14" borderId="0" xfId="0" applyFont="1" applyFill="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14" borderId="13" xfId="0" applyFill="1" applyBorder="1" applyAlignment="1">
      <alignment horizontal="center" vertical="top" wrapText="1"/>
    </xf>
    <xf numFmtId="0" fontId="0" fillId="14" borderId="14" xfId="0" applyFill="1" applyBorder="1" applyAlignment="1">
      <alignment horizontal="center" vertical="top" wrapText="1"/>
    </xf>
    <xf numFmtId="0" fontId="0" fillId="14" borderId="0" xfId="0" applyFill="1" applyAlignment="1">
      <alignment horizontal="center" vertical="top" wrapText="1"/>
    </xf>
    <xf numFmtId="0" fontId="0" fillId="14" borderId="16" xfId="0" applyFill="1" applyBorder="1" applyAlignment="1">
      <alignment horizontal="center" vertical="top"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3" xfId="0" applyBorder="1" applyAlignment="1">
      <alignment horizontal="center" wrapText="1"/>
    </xf>
    <xf numFmtId="0" fontId="0" fillId="8" borderId="0" xfId="0" applyFill="1" applyAlignment="1">
      <alignment horizontal="center"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9" borderId="69" xfId="0" applyFill="1" applyBorder="1" applyAlignment="1" applyProtection="1">
      <alignment horizontal="center" wrapText="1"/>
      <protection locked="0"/>
    </xf>
    <xf numFmtId="0" fontId="0" fillId="9" borderId="28" xfId="0" applyFill="1" applyBorder="1" applyAlignment="1" applyProtection="1">
      <alignment horizontal="center" wrapText="1"/>
      <protection locked="0"/>
    </xf>
    <xf numFmtId="0" fontId="0" fillId="9" borderId="29" xfId="0" applyFill="1" applyBorder="1" applyAlignment="1" applyProtection="1">
      <alignment horizontal="center" wrapText="1"/>
      <protection locked="0"/>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8" borderId="0" xfId="0" applyFill="1" applyAlignment="1">
      <alignment horizontal="left" vertical="center"/>
    </xf>
    <xf numFmtId="0" fontId="0" fillId="8" borderId="16" xfId="0" applyFill="1" applyBorder="1" applyAlignment="1">
      <alignment horizontal="left" vertical="center"/>
    </xf>
    <xf numFmtId="0" fontId="0" fillId="0" borderId="15" xfId="0" applyBorder="1" applyAlignment="1">
      <alignment horizontal="left" vertical="top" wrapText="1"/>
    </xf>
    <xf numFmtId="0" fontId="0" fillId="8" borderId="0" xfId="0" applyFill="1" applyAlignment="1">
      <alignment horizontal="left" vertical="center" wrapText="1"/>
    </xf>
    <xf numFmtId="0" fontId="0" fillId="8" borderId="16" xfId="0" applyFill="1" applyBorder="1" applyAlignment="1">
      <alignment horizontal="left" vertical="center" wrapText="1"/>
    </xf>
    <xf numFmtId="0" fontId="0" fillId="9" borderId="60" xfId="0" applyFill="1" applyBorder="1" applyAlignment="1" applyProtection="1">
      <alignment horizontal="left" wrapText="1"/>
      <protection locked="0"/>
    </xf>
    <xf numFmtId="0" fontId="0" fillId="9" borderId="49" xfId="0" applyFill="1" applyBorder="1" applyAlignment="1" applyProtection="1">
      <alignment horizontal="left" wrapText="1"/>
      <protection locked="0"/>
    </xf>
    <xf numFmtId="0" fontId="0" fillId="9" borderId="42" xfId="0" applyFill="1" applyBorder="1" applyAlignment="1" applyProtection="1">
      <alignment horizontal="left" wrapText="1"/>
      <protection locked="0"/>
    </xf>
  </cellXfs>
  <cellStyles count="4">
    <cellStyle name="Hyperlink 2" xfId="1" xr:uid="{00000000-0005-0000-0000-000000000000}"/>
    <cellStyle name="Link" xfId="2" builtinId="8"/>
    <cellStyle name="Standard" xfId="0" builtinId="0"/>
    <cellStyle name="Standard 2" xfId="3" xr:uid="{00000000-0005-0000-0000-000003000000}"/>
  </cellStyles>
  <dxfs count="127">
    <dxf>
      <fill>
        <patternFill patternType="none">
          <bgColor indexed="65"/>
        </patternFill>
      </fill>
    </dxf>
    <dxf>
      <fill>
        <patternFill>
          <bgColor theme="6" tint="0.59996337778862885"/>
        </patternFill>
      </fill>
    </dxf>
    <dxf>
      <fill>
        <patternFill patternType="none">
          <bgColor indexed="65"/>
        </patternFill>
      </fill>
    </dxf>
    <dxf>
      <fill>
        <patternFill>
          <bgColor theme="6" tint="0.59996337778862885"/>
        </patternFill>
      </fill>
    </dxf>
    <dxf>
      <fill>
        <patternFill patternType="none">
          <bgColor indexed="65"/>
        </patternFill>
      </fill>
    </dxf>
    <dxf>
      <fill>
        <patternFill>
          <bgColor theme="6" tint="0.59996337778862885"/>
        </patternFill>
      </fill>
    </dxf>
    <dxf>
      <fill>
        <patternFill patternType="none">
          <bgColor indexed="65"/>
        </patternFill>
      </fill>
    </dxf>
    <dxf>
      <fill>
        <patternFill>
          <bgColor theme="6" tint="0.59996337778862885"/>
        </patternFill>
      </fill>
    </dxf>
    <dxf>
      <fill>
        <patternFill patternType="none">
          <bgColor indexed="65"/>
        </patternFill>
      </fill>
    </dxf>
    <dxf>
      <fill>
        <patternFill patternType="none">
          <bgColor indexed="65"/>
        </patternFill>
      </fill>
    </dxf>
    <dxf>
      <fill>
        <patternFill>
          <bgColor theme="6" tint="0.59996337778862885"/>
        </patternFill>
      </fill>
    </dxf>
    <dxf>
      <fill>
        <patternFill>
          <bgColor theme="6" tint="0.59996337778862885"/>
        </patternFill>
      </fill>
    </dxf>
    <dxf>
      <fill>
        <patternFill patternType="none">
          <bgColor indexed="65"/>
        </patternFill>
      </fill>
    </dxf>
    <dxf>
      <fill>
        <patternFill patternType="none">
          <bgColor indexed="65"/>
        </patternFill>
      </fill>
    </dxf>
    <dxf>
      <fill>
        <patternFill>
          <bgColor theme="6" tint="0.59996337778862885"/>
        </patternFill>
      </fill>
    </dxf>
    <dxf>
      <fill>
        <patternFill>
          <bgColor theme="6" tint="0.59996337778862885"/>
        </patternFill>
      </fill>
    </dxf>
    <dxf>
      <fill>
        <patternFill patternType="none">
          <bgColor indexed="65"/>
        </patternFill>
      </fill>
    </dxf>
    <dxf>
      <fill>
        <patternFill>
          <bgColor theme="6" tint="0.59996337778862885"/>
        </patternFill>
      </fill>
    </dxf>
    <dxf>
      <fill>
        <patternFill patternType="none">
          <bgColor indexed="65"/>
        </patternFill>
      </fill>
    </dxf>
    <dxf>
      <fill>
        <patternFill patternType="none">
          <bgColor indexed="6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patternType="none">
          <bgColor indexed="65"/>
        </patternFill>
      </fill>
    </dxf>
    <dxf>
      <fill>
        <patternFill patternType="none">
          <bgColor indexed="65"/>
        </patternFill>
      </fill>
    </dxf>
    <dxf>
      <fill>
        <patternFill>
          <bgColor theme="6" tint="0.59996337778862885"/>
        </patternFill>
      </fill>
    </dxf>
    <dxf>
      <fill>
        <patternFill patternType="none">
          <bgColor indexed="65"/>
        </patternFill>
      </fill>
    </dxf>
    <dxf>
      <fill>
        <patternFill>
          <bgColor theme="6" tint="0.59996337778862885"/>
        </patternFill>
      </fill>
    </dxf>
    <dxf>
      <fill>
        <patternFill>
          <bgColor theme="6" tint="0.59996337778862885"/>
        </patternFill>
      </fill>
    </dxf>
    <dxf>
      <fill>
        <patternFill patternType="none">
          <bgColor indexed="65"/>
        </patternFill>
      </fill>
    </dxf>
    <dxf>
      <fill>
        <patternFill>
          <bgColor theme="6" tint="0.59996337778862885"/>
        </patternFill>
      </fill>
    </dxf>
    <dxf>
      <fill>
        <patternFill patternType="none">
          <bgColor indexed="65"/>
        </patternFill>
      </fill>
    </dxf>
    <dxf>
      <fill>
        <patternFill>
          <bgColor theme="6" tint="0.59996337778862885"/>
        </patternFill>
      </fill>
    </dxf>
    <dxf>
      <fill>
        <patternFill patternType="none">
          <bgColor indexed="65"/>
        </patternFill>
      </fill>
    </dxf>
    <dxf>
      <fill>
        <patternFill patternType="none">
          <bgColor indexed="65"/>
        </patternFill>
      </fill>
    </dxf>
    <dxf>
      <fill>
        <patternFill>
          <bgColor theme="6" tint="0.59996337778862885"/>
        </patternFill>
      </fill>
    </dxf>
    <dxf>
      <fill>
        <patternFill patternType="none">
          <bgColor indexed="65"/>
        </patternFill>
      </fill>
    </dxf>
    <dxf>
      <fill>
        <patternFill>
          <bgColor theme="6" tint="0.59996337778862885"/>
        </patternFill>
      </fill>
    </dxf>
    <dxf>
      <fill>
        <patternFill>
          <bgColor theme="6" tint="0.59996337778862885"/>
        </patternFill>
      </fill>
    </dxf>
    <dxf>
      <fill>
        <patternFill patternType="none">
          <bgColor indexed="65"/>
        </patternFill>
      </fill>
    </dxf>
    <dxf>
      <fill>
        <patternFill patternType="none">
          <bgColor indexed="65"/>
        </patternFill>
      </fill>
    </dxf>
    <dxf>
      <font>
        <b val="0"/>
        <i/>
        <color theme="4" tint="0.39994506668294322"/>
      </font>
      <fill>
        <patternFill patternType="solid">
          <bgColor theme="6" tint="0.59996337778862885"/>
        </patternFill>
      </fill>
    </dxf>
    <dxf>
      <font>
        <b val="0"/>
        <i/>
        <color theme="4" tint="0.39994506668294322"/>
      </font>
      <fill>
        <patternFill patternType="solid">
          <bgColor theme="6" tint="0.59996337778862885"/>
        </patternFill>
      </fill>
    </dxf>
    <dxf>
      <font>
        <b val="0"/>
        <i/>
        <color theme="4" tint="0.39994506668294322"/>
      </font>
      <fill>
        <patternFill patternType="solid">
          <bgColor theme="6" tint="0.59996337778862885"/>
        </patternFill>
      </fill>
    </dxf>
    <dxf>
      <fill>
        <patternFill>
          <bgColor rgb="FFFFFFCC"/>
        </patternFill>
      </fill>
    </dxf>
    <dxf>
      <fill>
        <patternFill>
          <bgColor rgb="FFFFCC66"/>
        </patternFill>
      </fill>
    </dxf>
    <dxf>
      <fill>
        <patternFill>
          <bgColor rgb="FFFFCC66"/>
        </patternFill>
      </fill>
    </dxf>
    <dxf>
      <fill>
        <patternFill>
          <bgColor rgb="FFFFFFCC"/>
        </patternFill>
      </fill>
    </dxf>
    <dxf>
      <fill>
        <patternFill>
          <bgColor rgb="FFFFCC66"/>
        </patternFill>
      </fill>
    </dxf>
    <dxf>
      <fill>
        <patternFill>
          <bgColor rgb="FFFFFFCC"/>
        </patternFill>
      </fill>
    </dxf>
    <dxf>
      <fill>
        <patternFill>
          <bgColor rgb="FFFFCC66"/>
        </patternFill>
      </fill>
    </dxf>
    <dxf>
      <fill>
        <patternFill>
          <bgColor rgb="FFFFFFCC"/>
        </patternFill>
      </fill>
    </dxf>
    <dxf>
      <fill>
        <patternFill>
          <bgColor rgb="FFFFFFCC"/>
        </patternFill>
      </fill>
    </dxf>
    <dxf>
      <fill>
        <patternFill>
          <bgColor rgb="FFFFCC66"/>
        </patternFill>
      </fill>
    </dxf>
    <dxf>
      <fill>
        <patternFill>
          <bgColor rgb="FFFFFFCC"/>
        </patternFill>
      </fill>
    </dxf>
    <dxf>
      <fill>
        <patternFill>
          <bgColor rgb="FFFFCC66"/>
        </patternFill>
      </fill>
    </dxf>
    <dxf>
      <fill>
        <patternFill>
          <bgColor rgb="FFFFFFCC"/>
        </patternFill>
      </fill>
    </dxf>
    <dxf>
      <fill>
        <patternFill>
          <bgColor rgb="FFFFCC66"/>
        </patternFill>
      </fill>
    </dxf>
    <dxf>
      <fill>
        <patternFill>
          <bgColor rgb="FFFFFFCC"/>
        </patternFill>
      </fill>
    </dxf>
    <dxf>
      <fill>
        <patternFill>
          <bgColor rgb="FFFFCC66"/>
        </patternFill>
      </fill>
    </dxf>
    <dxf>
      <fill>
        <patternFill>
          <bgColor rgb="FFFFCC66"/>
        </patternFill>
      </fill>
    </dxf>
    <dxf>
      <fill>
        <patternFill>
          <bgColor rgb="FFFFFFCC"/>
        </patternFill>
      </fill>
    </dxf>
    <dxf>
      <fill>
        <patternFill>
          <bgColor rgb="FFFFCC66"/>
        </patternFill>
      </fill>
    </dxf>
    <dxf>
      <fill>
        <patternFill>
          <bgColor rgb="FFFFFFCC"/>
        </patternFill>
      </fill>
    </dxf>
    <dxf>
      <fill>
        <patternFill>
          <bgColor rgb="FFFFFFCC"/>
        </patternFill>
      </fill>
    </dxf>
    <dxf>
      <fill>
        <patternFill>
          <bgColor rgb="FFFFCC66"/>
        </patternFill>
      </fill>
    </dxf>
    <dxf>
      <fill>
        <patternFill>
          <bgColor rgb="FFFFFFCC"/>
        </patternFill>
      </fill>
    </dxf>
    <dxf>
      <fill>
        <patternFill>
          <bgColor rgb="FFFFCC66"/>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patternType="solid">
          <fgColor indexed="64"/>
          <bgColor theme="5" tint="0.39994506668294322"/>
        </patternFill>
      </fill>
    </dxf>
    <dxf>
      <fill>
        <patternFill>
          <bgColor rgb="FFFFFFCC"/>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ill>
        <patternFill patternType="solid">
          <fgColor indexed="64"/>
          <bgColor rgb="FFCCFF99"/>
        </patternFill>
      </fill>
    </dxf>
    <dxf>
      <font>
        <color theme="6" tint="0.59996337778862885"/>
      </font>
    </dxf>
    <dxf>
      <font>
        <color auto="1"/>
      </font>
    </dxf>
    <dxf>
      <font>
        <color theme="6" tint="0.59996337778862885"/>
      </font>
    </dxf>
    <dxf>
      <font>
        <color theme="5" tint="0.79998168889431442"/>
      </font>
    </dxf>
    <dxf>
      <fill>
        <patternFill>
          <bgColor rgb="FFFF0000"/>
        </patternFill>
      </fill>
    </dxf>
    <dxf>
      <font>
        <strike val="0"/>
        <color theme="6" tint="0.59996337778862885"/>
      </font>
    </dxf>
    <dxf>
      <font>
        <strike val="0"/>
        <color theme="6" tint="0.59996337778862885"/>
      </font>
    </dxf>
    <dxf>
      <font>
        <color theme="6" tint="0.79998168889431442"/>
      </font>
    </dxf>
    <dxf>
      <font>
        <b val="0"/>
        <i val="0"/>
        <color theme="5" tint="0.59996337778862885"/>
      </font>
    </dxf>
    <dxf>
      <fill>
        <patternFill>
          <bgColor theme="5" tint="0.79998168889431442"/>
        </patternFill>
      </fill>
    </dxf>
    <dxf>
      <font>
        <color theme="5" tint="0.79998168889431442"/>
      </font>
    </dxf>
    <dxf>
      <fill>
        <patternFill>
          <bgColor rgb="FFFBF3F3"/>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6" tint="0.59996337778862885"/>
      </font>
    </dxf>
    <dxf>
      <font>
        <strike val="0"/>
        <color theme="6" tint="0.59996337778862885"/>
      </font>
    </dxf>
    <dxf>
      <font>
        <color theme="6" tint="0.59996337778862885"/>
      </font>
    </dxf>
    <dxf>
      <fill>
        <patternFill>
          <bgColor rgb="FFFF0000"/>
        </patternFill>
      </fill>
    </dxf>
    <dxf>
      <fill>
        <patternFill>
          <bgColor rgb="FFEDF7F9"/>
        </patternFill>
      </fill>
    </dxf>
    <dxf>
      <font>
        <strike val="0"/>
        <color theme="6" tint="0.59996337778862885"/>
      </font>
    </dxf>
    <dxf>
      <font>
        <strike val="0"/>
        <color theme="6" tint="0.59996337778862885"/>
      </font>
    </dxf>
    <dxf>
      <fill>
        <patternFill>
          <bgColor rgb="FFFF0000"/>
        </patternFill>
      </fill>
    </dxf>
    <dxf>
      <fill>
        <patternFill>
          <bgColor rgb="FFFF0000"/>
        </patternFill>
      </fill>
    </dxf>
    <dxf>
      <fill>
        <patternFill>
          <bgColor theme="6" tint="0.79998168889431442"/>
        </patternFill>
      </fill>
    </dxf>
    <dxf>
      <fill>
        <patternFill>
          <bgColor theme="5" tint="0.79998168889431442"/>
        </patternFill>
      </fill>
    </dxf>
    <dxf>
      <font>
        <color theme="0" tint="-0.14996795556505021"/>
      </font>
    </dxf>
    <dxf>
      <font>
        <color auto="1"/>
      </font>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Kriterientabellen!$U$19</c:f>
              <c:strCache>
                <c:ptCount val="1"/>
                <c:pt idx="0">
                  <c:v>qF</c:v>
                </c:pt>
              </c:strCache>
            </c:strRef>
          </c:tx>
          <c:spPr>
            <a:ln w="28575">
              <a:noFill/>
            </a:ln>
          </c:spPr>
          <c:trendline>
            <c:trendlineType val="poly"/>
            <c:order val="3"/>
            <c:dispRSqr val="0"/>
            <c:dispEq val="1"/>
            <c:trendlineLbl>
              <c:layout>
                <c:manualLayout>
                  <c:x val="0.14598775153105861"/>
                  <c:y val="0.2809831583552056"/>
                </c:manualLayout>
              </c:layout>
              <c:numFmt formatCode="#,##0.0000000000" sourceLinked="0"/>
            </c:trendlineLbl>
          </c:trendline>
          <c:xVal>
            <c:numRef>
              <c:f>Kriterientabellen!$T$21:$T$25</c:f>
              <c:numCache>
                <c:formatCode>General</c:formatCode>
                <c:ptCount val="5"/>
                <c:pt idx="0">
                  <c:v>200</c:v>
                </c:pt>
                <c:pt idx="1">
                  <c:v>300</c:v>
                </c:pt>
                <c:pt idx="2">
                  <c:v>400</c:v>
                </c:pt>
                <c:pt idx="3">
                  <c:v>500</c:v>
                </c:pt>
                <c:pt idx="4">
                  <c:v>600</c:v>
                </c:pt>
              </c:numCache>
            </c:numRef>
          </c:xVal>
          <c:yVal>
            <c:numRef>
              <c:f>Kriterientabellen!$U$21:$U$25</c:f>
              <c:numCache>
                <c:formatCode>General</c:formatCode>
                <c:ptCount val="5"/>
                <c:pt idx="0">
                  <c:v>10</c:v>
                </c:pt>
                <c:pt idx="1">
                  <c:v>9</c:v>
                </c:pt>
                <c:pt idx="2">
                  <c:v>7.5</c:v>
                </c:pt>
                <c:pt idx="3">
                  <c:v>6</c:v>
                </c:pt>
                <c:pt idx="4">
                  <c:v>5</c:v>
                </c:pt>
              </c:numCache>
            </c:numRef>
          </c:yVal>
          <c:smooth val="0"/>
          <c:extLst>
            <c:ext xmlns:c16="http://schemas.microsoft.com/office/drawing/2014/chart" uri="{C3380CC4-5D6E-409C-BE32-E72D297353CC}">
              <c16:uniqueId val="{00000000-2FC3-44C3-9FAE-BD62D1F69A93}"/>
            </c:ext>
          </c:extLst>
        </c:ser>
        <c:dLbls>
          <c:showLegendKey val="0"/>
          <c:showVal val="0"/>
          <c:showCatName val="0"/>
          <c:showSerName val="0"/>
          <c:showPercent val="0"/>
          <c:showBubbleSize val="0"/>
        </c:dLbls>
        <c:axId val="544987304"/>
        <c:axId val="1"/>
      </c:scatterChart>
      <c:scatterChart>
        <c:scatterStyle val="lineMarker"/>
        <c:varyColors val="0"/>
        <c:ser>
          <c:idx val="1"/>
          <c:order val="1"/>
          <c:tx>
            <c:strRef>
              <c:f>Kriterientabellen!$V$19</c:f>
              <c:strCache>
                <c:ptCount val="1"/>
                <c:pt idx="0">
                  <c:v>tF K1/K2</c:v>
                </c:pt>
              </c:strCache>
            </c:strRef>
          </c:tx>
          <c:spPr>
            <a:ln w="28575">
              <a:noFill/>
            </a:ln>
          </c:spPr>
          <c:trendline>
            <c:trendlineType val="linear"/>
            <c:dispRSqr val="0"/>
            <c:dispEq val="1"/>
            <c:trendlineLbl>
              <c:numFmt formatCode="General" sourceLinked="0"/>
            </c:trendlineLbl>
          </c:trendline>
          <c:xVal>
            <c:numRef>
              <c:f>Kriterientabellen!$T$20:$T$25</c:f>
              <c:numCache>
                <c:formatCode>General</c:formatCode>
                <c:ptCount val="6"/>
                <c:pt idx="0">
                  <c:v>100</c:v>
                </c:pt>
                <c:pt idx="1">
                  <c:v>200</c:v>
                </c:pt>
                <c:pt idx="2">
                  <c:v>300</c:v>
                </c:pt>
                <c:pt idx="3">
                  <c:v>400</c:v>
                </c:pt>
                <c:pt idx="4">
                  <c:v>500</c:v>
                </c:pt>
                <c:pt idx="5">
                  <c:v>600</c:v>
                </c:pt>
              </c:numCache>
            </c:numRef>
          </c:xVal>
          <c:yVal>
            <c:numRef>
              <c:f>Kriterientabellen!$V$20:$V$25</c:f>
              <c:numCache>
                <c:formatCode>General</c:formatCode>
                <c:ptCount val="6"/>
                <c:pt idx="0">
                  <c:v>30</c:v>
                </c:pt>
                <c:pt idx="1">
                  <c:v>60</c:v>
                </c:pt>
                <c:pt idx="2">
                  <c:v>90</c:v>
                </c:pt>
                <c:pt idx="3">
                  <c:v>120</c:v>
                </c:pt>
                <c:pt idx="4">
                  <c:v>150</c:v>
                </c:pt>
                <c:pt idx="5">
                  <c:v>180</c:v>
                </c:pt>
              </c:numCache>
            </c:numRef>
          </c:yVal>
          <c:smooth val="0"/>
          <c:extLst>
            <c:ext xmlns:c16="http://schemas.microsoft.com/office/drawing/2014/chart" uri="{C3380CC4-5D6E-409C-BE32-E72D297353CC}">
              <c16:uniqueId val="{00000001-2FC3-44C3-9FAE-BD62D1F69A93}"/>
            </c:ext>
          </c:extLst>
        </c:ser>
        <c:dLbls>
          <c:showLegendKey val="0"/>
          <c:showVal val="0"/>
          <c:showCatName val="0"/>
          <c:showSerName val="0"/>
          <c:showPercent val="0"/>
          <c:showBubbleSize val="0"/>
        </c:dLbls>
        <c:axId val="3"/>
        <c:axId val="4"/>
      </c:scatterChart>
      <c:valAx>
        <c:axId val="5449873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1"/>
        <c:crosses val="autoZero"/>
        <c:crossBetween val="midCat"/>
      </c:valAx>
      <c:valAx>
        <c:axId val="1"/>
        <c:scaling>
          <c:orientation val="minMax"/>
        </c:scaling>
        <c:delete val="0"/>
        <c:axPos val="l"/>
        <c:majorGridlines/>
        <c:numFmt formatCode="General" sourceLinked="1"/>
        <c:majorTickMark val="out"/>
        <c:minorTickMark val="none"/>
        <c:tickLblPos val="nextTo"/>
        <c:crossAx val="544987304"/>
        <c:crosses val="autoZero"/>
        <c:crossBetween val="midCat"/>
      </c:valAx>
      <c:valAx>
        <c:axId val="3"/>
        <c:scaling>
          <c:orientation val="minMax"/>
        </c:scaling>
        <c:delete val="1"/>
        <c:axPos val="b"/>
        <c:numFmt formatCode="General" sourceLinked="1"/>
        <c:majorTickMark val="out"/>
        <c:minorTickMark val="none"/>
        <c:tickLblPos val="nextTo"/>
        <c:crossAx val="4"/>
        <c:crosses val="autoZero"/>
        <c:crossBetween val="midCat"/>
      </c:valAx>
      <c:valAx>
        <c:axId val="4"/>
        <c:scaling>
          <c:orientation val="minMax"/>
        </c:scaling>
        <c:delete val="0"/>
        <c:axPos val="r"/>
        <c:numFmt formatCode="General" sourceLinked="1"/>
        <c:majorTickMark val="out"/>
        <c:minorTickMark val="none"/>
        <c:tickLblPos val="nextTo"/>
        <c:crossAx val="3"/>
        <c:crosses val="max"/>
        <c:crossBetween val="midCat"/>
      </c:valAx>
    </c:plotArea>
    <c:legend>
      <c:legendPos val="r"/>
      <c:overlay val="0"/>
    </c:legend>
    <c:plotVisOnly val="1"/>
    <c:dispBlanksAs val="gap"/>
    <c:showDLblsOverMax val="0"/>
  </c:chart>
  <c:printSettings>
    <c:headerFooter/>
    <c:pageMargins b="0.78740157499999996" l="0.7" r="0.7" t="0.78740157499999996" header="0.3" footer="0.3"/>
    <c:pageSetup/>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S9"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firstButton="1" fmlaLink="K14"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CheckBox" fmlaLink="L79" lockText="1" noThreeD="1"/>
</file>

<file path=xl/ctrlProps/ctrlProp106.xml><?xml version="1.0" encoding="utf-8"?>
<formControlPr xmlns="http://schemas.microsoft.com/office/spreadsheetml/2009/9/main" objectType="CheckBox" fmlaLink="O79" lockText="1" noThreeD="1"/>
</file>

<file path=xl/ctrlProps/ctrlProp107.xml><?xml version="1.0" encoding="utf-8"?>
<formControlPr xmlns="http://schemas.microsoft.com/office/spreadsheetml/2009/9/main" objectType="CheckBox" fmlaLink="L82" lockText="1" noThreeD="1"/>
</file>

<file path=xl/ctrlProps/ctrlProp11.xml><?xml version="1.0" encoding="utf-8"?>
<formControlPr xmlns="http://schemas.microsoft.com/office/spreadsheetml/2009/9/main" objectType="CheckBox" fmlaLink="T9" lockText="1" noThreeD="1"/>
</file>

<file path=xl/ctrlProps/ctrlProp12.xml><?xml version="1.0" encoding="utf-8"?>
<formControlPr xmlns="http://schemas.microsoft.com/office/spreadsheetml/2009/9/main" objectType="CheckBox" fmlaLink="S10" lockText="1" noThreeD="1"/>
</file>

<file path=xl/ctrlProps/ctrlProp13.xml><?xml version="1.0" encoding="utf-8"?>
<formControlPr xmlns="http://schemas.microsoft.com/office/spreadsheetml/2009/9/main" objectType="CheckBox" fmlaLink="T10" lockText="1" noThreeD="1"/>
</file>

<file path=xl/ctrlProps/ctrlProp14.xml><?xml version="1.0" encoding="utf-8"?>
<formControlPr xmlns="http://schemas.microsoft.com/office/spreadsheetml/2009/9/main" objectType="CheckBox" fmlaLink="S11" lockText="1" noThreeD="1"/>
</file>

<file path=xl/ctrlProps/ctrlProp15.xml><?xml version="1.0" encoding="utf-8"?>
<formControlPr xmlns="http://schemas.microsoft.com/office/spreadsheetml/2009/9/main" objectType="CheckBox" fmlaLink="T11" lockText="1" noThreeD="1"/>
</file>

<file path=xl/ctrlProps/ctrlProp16.xml><?xml version="1.0" encoding="utf-8"?>
<formControlPr xmlns="http://schemas.microsoft.com/office/spreadsheetml/2009/9/main" objectType="CheckBox" fmlaLink="S12" lockText="1" noThreeD="1"/>
</file>

<file path=xl/ctrlProps/ctrlProp17.xml><?xml version="1.0" encoding="utf-8"?>
<formControlPr xmlns="http://schemas.microsoft.com/office/spreadsheetml/2009/9/main" objectType="CheckBox" fmlaLink="T12" lockText="1" noThreeD="1"/>
</file>

<file path=xl/ctrlProps/ctrlProp18.xml><?xml version="1.0" encoding="utf-8"?>
<formControlPr xmlns="http://schemas.microsoft.com/office/spreadsheetml/2009/9/main" objectType="CheckBox" fmlaLink="P2" lockText="1" noThreeD="1"/>
</file>

<file path=xl/ctrlProps/ctrlProp19.xml><?xml version="1.0" encoding="utf-8"?>
<formControlPr xmlns="http://schemas.microsoft.com/office/spreadsheetml/2009/9/main" objectType="CheckBox" fmlaLink="$U$5" lockText="1" noThreeD="1"/>
</file>

<file path=xl/ctrlProps/ctrlProp2.xml><?xml version="1.0" encoding="utf-8"?>
<formControlPr xmlns="http://schemas.microsoft.com/office/spreadsheetml/2009/9/main" objectType="CheckBox" fmlaLink="S5" lockText="1" noThreeD="1"/>
</file>

<file path=xl/ctrlProps/ctrlProp20.xml><?xml version="1.0" encoding="utf-8"?>
<formControlPr xmlns="http://schemas.microsoft.com/office/spreadsheetml/2009/9/main" objectType="CheckBox" fmlaLink="$U$6" lockText="1" noThreeD="1"/>
</file>

<file path=xl/ctrlProps/ctrlProp21.xml><?xml version="1.0" encoding="utf-8"?>
<formControlPr xmlns="http://schemas.microsoft.com/office/spreadsheetml/2009/9/main" objectType="CheckBox" fmlaLink="$U$7" lockText="1" noThreeD="1"/>
</file>

<file path=xl/ctrlProps/ctrlProp22.xml><?xml version="1.0" encoding="utf-8"?>
<formControlPr xmlns="http://schemas.microsoft.com/office/spreadsheetml/2009/9/main" objectType="CheckBox" fmlaLink="$U$8" lockText="1" noThreeD="1"/>
</file>

<file path=xl/ctrlProps/ctrlProp23.xml><?xml version="1.0" encoding="utf-8"?>
<formControlPr xmlns="http://schemas.microsoft.com/office/spreadsheetml/2009/9/main" objectType="CheckBox" fmlaLink="$U$9" lockText="1" noThreeD="1"/>
</file>

<file path=xl/ctrlProps/ctrlProp24.xml><?xml version="1.0" encoding="utf-8"?>
<formControlPr xmlns="http://schemas.microsoft.com/office/spreadsheetml/2009/9/main" objectType="CheckBox" fmlaLink="$U$10" lockText="1" noThreeD="1"/>
</file>

<file path=xl/ctrlProps/ctrlProp25.xml><?xml version="1.0" encoding="utf-8"?>
<formControlPr xmlns="http://schemas.microsoft.com/office/spreadsheetml/2009/9/main" objectType="CheckBox" fmlaLink="$U$11" lockText="1" noThreeD="1"/>
</file>

<file path=xl/ctrlProps/ctrlProp26.xml><?xml version="1.0" encoding="utf-8"?>
<formControlPr xmlns="http://schemas.microsoft.com/office/spreadsheetml/2009/9/main" objectType="CheckBox" fmlaLink="$U$12" lockText="1" noThreeD="1"/>
</file>

<file path=xl/ctrlProps/ctrlProp27.xml><?xml version="1.0" encoding="utf-8"?>
<formControlPr xmlns="http://schemas.microsoft.com/office/spreadsheetml/2009/9/main" objectType="CheckBox" fmlaLink="$U$13" lockText="1" noThreeD="1"/>
</file>

<file path=xl/ctrlProps/ctrlProp28.xml><?xml version="1.0" encoding="utf-8"?>
<formControlPr xmlns="http://schemas.microsoft.com/office/spreadsheetml/2009/9/main" objectType="CheckBox" fmlaLink="$U$14" lockText="1" noThreeD="1"/>
</file>

<file path=xl/ctrlProps/ctrlProp29.xml><?xml version="1.0" encoding="utf-8"?>
<formControlPr xmlns="http://schemas.microsoft.com/office/spreadsheetml/2009/9/main" objectType="CheckBox" fmlaLink="$U$15" lockText="1" noThreeD="1"/>
</file>

<file path=xl/ctrlProps/ctrlProp3.xml><?xml version="1.0" encoding="utf-8"?>
<formControlPr xmlns="http://schemas.microsoft.com/office/spreadsheetml/2009/9/main" objectType="CheckBox" fmlaLink="T5" lockText="1" noThreeD="1"/>
</file>

<file path=xl/ctrlProps/ctrlProp30.xml><?xml version="1.0" encoding="utf-8"?>
<formControlPr xmlns="http://schemas.microsoft.com/office/spreadsheetml/2009/9/main" objectType="CheckBox" fmlaLink="$U$16" lockText="1" noThreeD="1"/>
</file>

<file path=xl/ctrlProps/ctrlProp31.xml><?xml version="1.0" encoding="utf-8"?>
<formControlPr xmlns="http://schemas.microsoft.com/office/spreadsheetml/2009/9/main" objectType="CheckBox" fmlaLink="$U$17" lockText="1" noThreeD="1"/>
</file>

<file path=xl/ctrlProps/ctrlProp32.xml><?xml version="1.0" encoding="utf-8"?>
<formControlPr xmlns="http://schemas.microsoft.com/office/spreadsheetml/2009/9/main" objectType="CheckBox" fmlaLink="$U$18" lockText="1" noThreeD="1"/>
</file>

<file path=xl/ctrlProps/ctrlProp33.xml><?xml version="1.0" encoding="utf-8"?>
<formControlPr xmlns="http://schemas.microsoft.com/office/spreadsheetml/2009/9/main" objectType="CheckBox" fmlaLink="S13" lockText="1" noThreeD="1"/>
</file>

<file path=xl/ctrlProps/ctrlProp34.xml><?xml version="1.0" encoding="utf-8"?>
<formControlPr xmlns="http://schemas.microsoft.com/office/spreadsheetml/2009/9/main" objectType="CheckBox" fmlaLink="T13" lockText="1" noThreeD="1"/>
</file>

<file path=xl/ctrlProps/ctrlProp35.xml><?xml version="1.0" encoding="utf-8"?>
<formControlPr xmlns="http://schemas.microsoft.com/office/spreadsheetml/2009/9/main" objectType="CheckBox" fmlaLink="S14" lockText="1" noThreeD="1"/>
</file>

<file path=xl/ctrlProps/ctrlProp36.xml><?xml version="1.0" encoding="utf-8"?>
<formControlPr xmlns="http://schemas.microsoft.com/office/spreadsheetml/2009/9/main" objectType="CheckBox" fmlaLink="T14" lockText="1" noThreeD="1"/>
</file>

<file path=xl/ctrlProps/ctrlProp37.xml><?xml version="1.0" encoding="utf-8"?>
<formControlPr xmlns="http://schemas.microsoft.com/office/spreadsheetml/2009/9/main" objectType="CheckBox" fmlaLink="S15" lockText="1" noThreeD="1"/>
</file>

<file path=xl/ctrlProps/ctrlProp38.xml><?xml version="1.0" encoding="utf-8"?>
<formControlPr xmlns="http://schemas.microsoft.com/office/spreadsheetml/2009/9/main" objectType="CheckBox" fmlaLink="T15" lockText="1" noThreeD="1"/>
</file>

<file path=xl/ctrlProps/ctrlProp39.xml><?xml version="1.0" encoding="utf-8"?>
<formControlPr xmlns="http://schemas.microsoft.com/office/spreadsheetml/2009/9/main" objectType="CheckBox" fmlaLink="S16" lockText="1" noThreeD="1"/>
</file>

<file path=xl/ctrlProps/ctrlProp4.xml><?xml version="1.0" encoding="utf-8"?>
<formControlPr xmlns="http://schemas.microsoft.com/office/spreadsheetml/2009/9/main" objectType="CheckBox" fmlaLink="S6" lockText="1" noThreeD="1"/>
</file>

<file path=xl/ctrlProps/ctrlProp40.xml><?xml version="1.0" encoding="utf-8"?>
<formControlPr xmlns="http://schemas.microsoft.com/office/spreadsheetml/2009/9/main" objectType="CheckBox" fmlaLink="T16" lockText="1" noThreeD="1"/>
</file>

<file path=xl/ctrlProps/ctrlProp41.xml><?xml version="1.0" encoding="utf-8"?>
<formControlPr xmlns="http://schemas.microsoft.com/office/spreadsheetml/2009/9/main" objectType="CheckBox" fmlaLink="S17" lockText="1" noThreeD="1"/>
</file>

<file path=xl/ctrlProps/ctrlProp42.xml><?xml version="1.0" encoding="utf-8"?>
<formControlPr xmlns="http://schemas.microsoft.com/office/spreadsheetml/2009/9/main" objectType="CheckBox" fmlaLink="S18" lockText="1" noThreeD="1"/>
</file>

<file path=xl/ctrlProps/ctrlProp43.xml><?xml version="1.0" encoding="utf-8"?>
<formControlPr xmlns="http://schemas.microsoft.com/office/spreadsheetml/2009/9/main" objectType="CheckBox" fmlaLink="T17" lockText="1" noThreeD="1"/>
</file>

<file path=xl/ctrlProps/ctrlProp44.xml><?xml version="1.0" encoding="utf-8"?>
<formControlPr xmlns="http://schemas.microsoft.com/office/spreadsheetml/2009/9/main" objectType="CheckBox" fmlaLink="T18"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firstButton="1" fmlaLink="$K16"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T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firstButton="1" fmlaLink="$K18"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Radio" firstButton="1" fmlaLink="$K20"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S7"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K22"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firstButton="1" fmlaLink="$K24"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T7"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firstButton="1" fmlaLink="$K26"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firstButton="1" fmlaLink="$K28"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S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firstButton="1" fmlaLink="$K30"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fmlaLink="$K32"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T8"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Radio" firstButton="1" fmlaLink="$K34"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Radio" firstButton="1" fmlaLink="K36" lockText="1" noThreeD="1"/>
</file>

<file path=xl/ctrlProps/ctrlProp99.xml><?xml version="1.0" encoding="utf-8"?>
<formControlPr xmlns="http://schemas.microsoft.com/office/spreadsheetml/2009/9/main" objectType="Radio" lockText="1" noThreeD="1"/>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8" Type="http://schemas.openxmlformats.org/officeDocument/2006/relationships/image" Target="../media/image30.emf"/><Relationship Id="rId13" Type="http://schemas.openxmlformats.org/officeDocument/2006/relationships/image" Target="../media/image25.emf"/><Relationship Id="rId18" Type="http://schemas.openxmlformats.org/officeDocument/2006/relationships/image" Target="../media/image20.emf"/><Relationship Id="rId26" Type="http://schemas.openxmlformats.org/officeDocument/2006/relationships/image" Target="../media/image12.emf"/><Relationship Id="rId3" Type="http://schemas.openxmlformats.org/officeDocument/2006/relationships/image" Target="../media/image35.emf"/><Relationship Id="rId21" Type="http://schemas.openxmlformats.org/officeDocument/2006/relationships/image" Target="../media/image17.emf"/><Relationship Id="rId34" Type="http://schemas.openxmlformats.org/officeDocument/2006/relationships/image" Target="../media/image4.emf"/><Relationship Id="rId7" Type="http://schemas.openxmlformats.org/officeDocument/2006/relationships/image" Target="../media/image31.emf"/><Relationship Id="rId12" Type="http://schemas.openxmlformats.org/officeDocument/2006/relationships/image" Target="../media/image26.emf"/><Relationship Id="rId17" Type="http://schemas.openxmlformats.org/officeDocument/2006/relationships/image" Target="../media/image21.emf"/><Relationship Id="rId25" Type="http://schemas.openxmlformats.org/officeDocument/2006/relationships/image" Target="../media/image13.emf"/><Relationship Id="rId33" Type="http://schemas.openxmlformats.org/officeDocument/2006/relationships/image" Target="../media/image5.emf"/><Relationship Id="rId2" Type="http://schemas.openxmlformats.org/officeDocument/2006/relationships/image" Target="../media/image36.emf"/><Relationship Id="rId16" Type="http://schemas.openxmlformats.org/officeDocument/2006/relationships/image" Target="../media/image22.emf"/><Relationship Id="rId20" Type="http://schemas.openxmlformats.org/officeDocument/2006/relationships/image" Target="../media/image18.emf"/><Relationship Id="rId29" Type="http://schemas.openxmlformats.org/officeDocument/2006/relationships/image" Target="../media/image9.emf"/><Relationship Id="rId1" Type="http://schemas.openxmlformats.org/officeDocument/2006/relationships/image" Target="../media/image37.emf"/><Relationship Id="rId6" Type="http://schemas.openxmlformats.org/officeDocument/2006/relationships/image" Target="../media/image32.emf"/><Relationship Id="rId11" Type="http://schemas.openxmlformats.org/officeDocument/2006/relationships/image" Target="../media/image27.emf"/><Relationship Id="rId24" Type="http://schemas.openxmlformats.org/officeDocument/2006/relationships/image" Target="../media/image14.emf"/><Relationship Id="rId32" Type="http://schemas.openxmlformats.org/officeDocument/2006/relationships/image" Target="../media/image6.emf"/><Relationship Id="rId5" Type="http://schemas.openxmlformats.org/officeDocument/2006/relationships/image" Target="../media/image33.emf"/><Relationship Id="rId15" Type="http://schemas.openxmlformats.org/officeDocument/2006/relationships/image" Target="../media/image23.emf"/><Relationship Id="rId23" Type="http://schemas.openxmlformats.org/officeDocument/2006/relationships/image" Target="../media/image15.emf"/><Relationship Id="rId28" Type="http://schemas.openxmlformats.org/officeDocument/2006/relationships/image" Target="../media/image10.emf"/><Relationship Id="rId10" Type="http://schemas.openxmlformats.org/officeDocument/2006/relationships/image" Target="../media/image28.emf"/><Relationship Id="rId19" Type="http://schemas.openxmlformats.org/officeDocument/2006/relationships/image" Target="../media/image19.emf"/><Relationship Id="rId31" Type="http://schemas.openxmlformats.org/officeDocument/2006/relationships/image" Target="../media/image7.emf"/><Relationship Id="rId4" Type="http://schemas.openxmlformats.org/officeDocument/2006/relationships/image" Target="../media/image34.emf"/><Relationship Id="rId9" Type="http://schemas.openxmlformats.org/officeDocument/2006/relationships/image" Target="../media/image29.emf"/><Relationship Id="rId14" Type="http://schemas.openxmlformats.org/officeDocument/2006/relationships/image" Target="../media/image24.emf"/><Relationship Id="rId22" Type="http://schemas.openxmlformats.org/officeDocument/2006/relationships/image" Target="../media/image16.emf"/><Relationship Id="rId27" Type="http://schemas.openxmlformats.org/officeDocument/2006/relationships/image" Target="../media/image11.emf"/><Relationship Id="rId30" Type="http://schemas.openxmlformats.org/officeDocument/2006/relationships/image" Target="../media/image8.emf"/><Relationship Id="rId35"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39.emf"/><Relationship Id="rId1" Type="http://schemas.openxmlformats.org/officeDocument/2006/relationships/image" Target="../media/image3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4286250</xdr:colOff>
          <xdr:row>48</xdr:row>
          <xdr:rowOff>95250</xdr:rowOff>
        </xdr:from>
        <xdr:to>
          <xdr:col>3</xdr:col>
          <xdr:colOff>5200650</xdr:colOff>
          <xdr:row>51</xdr:row>
          <xdr:rowOff>180975</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twoCellAnchor>
    <xdr:from>
      <xdr:col>3</xdr:col>
      <xdr:colOff>5457825</xdr:colOff>
      <xdr:row>48</xdr:row>
      <xdr:rowOff>9525</xdr:rowOff>
    </xdr:from>
    <xdr:to>
      <xdr:col>4</xdr:col>
      <xdr:colOff>57150</xdr:colOff>
      <xdr:row>52</xdr:row>
      <xdr:rowOff>66675</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7762875" y="16363950"/>
          <a:ext cx="2305050"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t>Achtung: Diese Datei hat eine geringere Auflösung, das Original können Sie per Link im Fragebogen zum LWR herunterladen.</a:t>
          </a:r>
        </a:p>
      </xdr:txBody>
    </xdr:sp>
    <xdr:clientData/>
  </xdr:twoCellAnchor>
  <xdr:twoCellAnchor>
    <xdr:from>
      <xdr:col>3</xdr:col>
      <xdr:colOff>3695700</xdr:colOff>
      <xdr:row>11</xdr:row>
      <xdr:rowOff>495300</xdr:rowOff>
    </xdr:from>
    <xdr:to>
      <xdr:col>3</xdr:col>
      <xdr:colOff>3924300</xdr:colOff>
      <xdr:row>13</xdr:row>
      <xdr:rowOff>9525</xdr:rowOff>
    </xdr:to>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6000750" y="3467100"/>
          <a:ext cx="228600" cy="3143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3</xdr:col>
      <xdr:colOff>3609975</xdr:colOff>
      <xdr:row>41</xdr:row>
      <xdr:rowOff>190500</xdr:rowOff>
    </xdr:from>
    <xdr:to>
      <xdr:col>3</xdr:col>
      <xdr:colOff>3829050</xdr:colOff>
      <xdr:row>42</xdr:row>
      <xdr:rowOff>266700</xdr:rowOff>
    </xdr:to>
    <xdr:sp macro="" textlink="">
      <xdr:nvSpPr>
        <xdr:cNvPr id="5" name="Textfeld 4">
          <a:extLst>
            <a:ext uri="{FF2B5EF4-FFF2-40B4-BE49-F238E27FC236}">
              <a16:creationId xmlns:a16="http://schemas.microsoft.com/office/drawing/2014/main" id="{00000000-0008-0000-0100-000005000000}"/>
            </a:ext>
          </a:extLst>
        </xdr:cNvPr>
        <xdr:cNvSpPr txBox="1"/>
      </xdr:nvSpPr>
      <xdr:spPr>
        <a:xfrm>
          <a:off x="5915025" y="13963650"/>
          <a:ext cx="219075" cy="2762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2000" b="1">
              <a:solidFill>
                <a:schemeClr val="bg1"/>
              </a:solidFill>
              <a:latin typeface="+mj-lt"/>
              <a:cs typeface="Arial" panose="020B0604020202020204" pitchFamily="34" charset="0"/>
            </a:rPr>
            <a:t>i</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11</xdr:col>
      <xdr:colOff>266700</xdr:colOff>
      <xdr:row>11</xdr:row>
      <xdr:rowOff>47625</xdr:rowOff>
    </xdr:from>
    <xdr:to>
      <xdr:col>11</xdr:col>
      <xdr:colOff>514350</xdr:colOff>
      <xdr:row>12</xdr:row>
      <xdr:rowOff>190500</xdr:rowOff>
    </xdr:to>
    <xdr:sp macro="" textlink="">
      <xdr:nvSpPr>
        <xdr:cNvPr id="9" name="Textfeld 8">
          <a:extLst>
            <a:ext uri="{FF2B5EF4-FFF2-40B4-BE49-F238E27FC236}">
              <a16:creationId xmlns:a16="http://schemas.microsoft.com/office/drawing/2014/main" id="{00000000-0008-0000-0200-000009000000}"/>
            </a:ext>
          </a:extLst>
        </xdr:cNvPr>
        <xdr:cNvSpPr txBox="1"/>
      </xdr:nvSpPr>
      <xdr:spPr>
        <a:xfrm>
          <a:off x="12696825" y="2571750"/>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7</xdr:col>
      <xdr:colOff>581025</xdr:colOff>
      <xdr:row>34</xdr:row>
      <xdr:rowOff>47625</xdr:rowOff>
    </xdr:from>
    <xdr:to>
      <xdr:col>7</xdr:col>
      <xdr:colOff>828675</xdr:colOff>
      <xdr:row>35</xdr:row>
      <xdr:rowOff>190500</xdr:rowOff>
    </xdr:to>
    <xdr:sp macro="" textlink="">
      <xdr:nvSpPr>
        <xdr:cNvPr id="12" name="Textfeld 11">
          <a:extLst>
            <a:ext uri="{FF2B5EF4-FFF2-40B4-BE49-F238E27FC236}">
              <a16:creationId xmlns:a16="http://schemas.microsoft.com/office/drawing/2014/main" id="{00000000-0008-0000-0200-00000C000000}"/>
            </a:ext>
          </a:extLst>
        </xdr:cNvPr>
        <xdr:cNvSpPr txBox="1"/>
      </xdr:nvSpPr>
      <xdr:spPr>
        <a:xfrm>
          <a:off x="9486900" y="8267700"/>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11</xdr:col>
      <xdr:colOff>695325</xdr:colOff>
      <xdr:row>34</xdr:row>
      <xdr:rowOff>28575</xdr:rowOff>
    </xdr:from>
    <xdr:to>
      <xdr:col>11</xdr:col>
      <xdr:colOff>942975</xdr:colOff>
      <xdr:row>35</xdr:row>
      <xdr:rowOff>171450</xdr:rowOff>
    </xdr:to>
    <xdr:sp macro="" textlink="">
      <xdr:nvSpPr>
        <xdr:cNvPr id="13" name="Textfeld 12">
          <a:extLst>
            <a:ext uri="{FF2B5EF4-FFF2-40B4-BE49-F238E27FC236}">
              <a16:creationId xmlns:a16="http://schemas.microsoft.com/office/drawing/2014/main" id="{00000000-0008-0000-0200-00000D000000}"/>
            </a:ext>
          </a:extLst>
        </xdr:cNvPr>
        <xdr:cNvSpPr txBox="1"/>
      </xdr:nvSpPr>
      <xdr:spPr>
        <a:xfrm>
          <a:off x="13125450" y="8248650"/>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8</xdr:col>
      <xdr:colOff>552450</xdr:colOff>
      <xdr:row>39</xdr:row>
      <xdr:rowOff>66675</xdr:rowOff>
    </xdr:from>
    <xdr:to>
      <xdr:col>8</xdr:col>
      <xdr:colOff>800100</xdr:colOff>
      <xdr:row>39</xdr:row>
      <xdr:rowOff>457200</xdr:rowOff>
    </xdr:to>
    <xdr:sp macro="" textlink="">
      <xdr:nvSpPr>
        <xdr:cNvPr id="14" name="Textfeld 13">
          <a:extLst>
            <a:ext uri="{FF2B5EF4-FFF2-40B4-BE49-F238E27FC236}">
              <a16:creationId xmlns:a16="http://schemas.microsoft.com/office/drawing/2014/main" id="{00000000-0008-0000-0200-00000E000000}"/>
            </a:ext>
          </a:extLst>
        </xdr:cNvPr>
        <xdr:cNvSpPr txBox="1"/>
      </xdr:nvSpPr>
      <xdr:spPr>
        <a:xfrm>
          <a:off x="10306050" y="9410700"/>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8</xdr:col>
      <xdr:colOff>552450</xdr:colOff>
      <xdr:row>40</xdr:row>
      <xdr:rowOff>47625</xdr:rowOff>
    </xdr:from>
    <xdr:to>
      <xdr:col>8</xdr:col>
      <xdr:colOff>800100</xdr:colOff>
      <xdr:row>40</xdr:row>
      <xdr:rowOff>438150</xdr:rowOff>
    </xdr:to>
    <xdr:sp macro="" textlink="">
      <xdr:nvSpPr>
        <xdr:cNvPr id="15" name="Textfeld 14">
          <a:extLst>
            <a:ext uri="{FF2B5EF4-FFF2-40B4-BE49-F238E27FC236}">
              <a16:creationId xmlns:a16="http://schemas.microsoft.com/office/drawing/2014/main" id="{00000000-0008-0000-0200-00000F000000}"/>
            </a:ext>
          </a:extLst>
        </xdr:cNvPr>
        <xdr:cNvSpPr txBox="1"/>
      </xdr:nvSpPr>
      <xdr:spPr>
        <a:xfrm>
          <a:off x="10306050" y="9896475"/>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12</xdr:col>
      <xdr:colOff>695325</xdr:colOff>
      <xdr:row>47</xdr:row>
      <xdr:rowOff>28575</xdr:rowOff>
    </xdr:from>
    <xdr:to>
      <xdr:col>12</xdr:col>
      <xdr:colOff>942975</xdr:colOff>
      <xdr:row>48</xdr:row>
      <xdr:rowOff>171450</xdr:rowOff>
    </xdr:to>
    <xdr:sp macro="" textlink="">
      <xdr:nvSpPr>
        <xdr:cNvPr id="16" name="Textfeld 15">
          <a:extLst>
            <a:ext uri="{FF2B5EF4-FFF2-40B4-BE49-F238E27FC236}">
              <a16:creationId xmlns:a16="http://schemas.microsoft.com/office/drawing/2014/main" id="{00000000-0008-0000-0200-000010000000}"/>
            </a:ext>
          </a:extLst>
        </xdr:cNvPr>
        <xdr:cNvSpPr txBox="1"/>
      </xdr:nvSpPr>
      <xdr:spPr>
        <a:xfrm>
          <a:off x="14106525" y="11620500"/>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9</xdr:col>
      <xdr:colOff>581025</xdr:colOff>
      <xdr:row>58</xdr:row>
      <xdr:rowOff>0</xdr:rowOff>
    </xdr:from>
    <xdr:to>
      <xdr:col>9</xdr:col>
      <xdr:colOff>828675</xdr:colOff>
      <xdr:row>59</xdr:row>
      <xdr:rowOff>190500</xdr:rowOff>
    </xdr:to>
    <xdr:sp macro="" textlink="">
      <xdr:nvSpPr>
        <xdr:cNvPr id="17" name="Textfeld 16">
          <a:extLst>
            <a:ext uri="{FF2B5EF4-FFF2-40B4-BE49-F238E27FC236}">
              <a16:creationId xmlns:a16="http://schemas.microsoft.com/office/drawing/2014/main" id="{00000000-0008-0000-0200-000011000000}"/>
            </a:ext>
          </a:extLst>
        </xdr:cNvPr>
        <xdr:cNvSpPr txBox="1"/>
      </xdr:nvSpPr>
      <xdr:spPr>
        <a:xfrm>
          <a:off x="11182350" y="15116175"/>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26</xdr:row>
          <xdr:rowOff>28575</xdr:rowOff>
        </xdr:from>
        <xdr:to>
          <xdr:col>2</xdr:col>
          <xdr:colOff>9525</xdr:colOff>
          <xdr:row>27</xdr:row>
          <xdr:rowOff>95250</xdr:rowOff>
        </xdr:to>
        <xdr:sp macro="" textlink="">
          <xdr:nvSpPr>
            <xdr:cNvPr id="5247" name="Check Box 127" descr="Ich bestätige, dass alle Eingaben richtig sind" hidden="1">
              <a:extLst>
                <a:ext uri="{63B3BB69-23CF-44E3-9099-C40C66FF867C}">
                  <a14:compatExt spid="_x0000_s5247"/>
                </a:ext>
                <a:ext uri="{FF2B5EF4-FFF2-40B4-BE49-F238E27FC236}">
                  <a16:creationId xmlns:a16="http://schemas.microsoft.com/office/drawing/2014/main" id="{00000000-0008-0000-03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Ich bestätige, das alle Eingaben richtig sind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4</xdr:row>
          <xdr:rowOff>209550</xdr:rowOff>
        </xdr:from>
        <xdr:to>
          <xdr:col>8</xdr:col>
          <xdr:colOff>704850</xdr:colOff>
          <xdr:row>4</xdr:row>
          <xdr:rowOff>647700</xdr:rowOff>
        </xdr:to>
        <xdr:sp macro="" textlink="">
          <xdr:nvSpPr>
            <xdr:cNvPr id="5306" name="Check Box 186" hidden="1">
              <a:extLst>
                <a:ext uri="{63B3BB69-23CF-44E3-9099-C40C66FF867C}">
                  <a14:compatExt spid="_x0000_s5306"/>
                </a:ext>
                <a:ext uri="{FF2B5EF4-FFF2-40B4-BE49-F238E27FC236}">
                  <a16:creationId xmlns:a16="http://schemas.microsoft.com/office/drawing/2014/main" id="{00000000-0008-0000-0300-0000BA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4</xdr:row>
          <xdr:rowOff>209550</xdr:rowOff>
        </xdr:from>
        <xdr:to>
          <xdr:col>9</xdr:col>
          <xdr:colOff>704850</xdr:colOff>
          <xdr:row>4</xdr:row>
          <xdr:rowOff>647700</xdr:rowOff>
        </xdr:to>
        <xdr:sp macro="" textlink="">
          <xdr:nvSpPr>
            <xdr:cNvPr id="5307" name="Check Box 187" hidden="1">
              <a:extLst>
                <a:ext uri="{63B3BB69-23CF-44E3-9099-C40C66FF867C}">
                  <a14:compatExt spid="_x0000_s5307"/>
                </a:ext>
                <a:ext uri="{FF2B5EF4-FFF2-40B4-BE49-F238E27FC236}">
                  <a16:creationId xmlns:a16="http://schemas.microsoft.com/office/drawing/2014/main" id="{00000000-0008-0000-0300-0000BB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5</xdr:row>
          <xdr:rowOff>209550</xdr:rowOff>
        </xdr:from>
        <xdr:to>
          <xdr:col>8</xdr:col>
          <xdr:colOff>704850</xdr:colOff>
          <xdr:row>5</xdr:row>
          <xdr:rowOff>647700</xdr:rowOff>
        </xdr:to>
        <xdr:sp macro="" textlink="">
          <xdr:nvSpPr>
            <xdr:cNvPr id="5310" name="Check Box 190" hidden="1">
              <a:extLst>
                <a:ext uri="{63B3BB69-23CF-44E3-9099-C40C66FF867C}">
                  <a14:compatExt spid="_x0000_s5310"/>
                </a:ext>
                <a:ext uri="{FF2B5EF4-FFF2-40B4-BE49-F238E27FC236}">
                  <a16:creationId xmlns:a16="http://schemas.microsoft.com/office/drawing/2014/main" id="{00000000-0008-0000-0300-0000BE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5</xdr:row>
          <xdr:rowOff>209550</xdr:rowOff>
        </xdr:from>
        <xdr:to>
          <xdr:col>9</xdr:col>
          <xdr:colOff>704850</xdr:colOff>
          <xdr:row>5</xdr:row>
          <xdr:rowOff>647700</xdr:rowOff>
        </xdr:to>
        <xdr:sp macro="" textlink="">
          <xdr:nvSpPr>
            <xdr:cNvPr id="5311" name="Check Box 191" hidden="1">
              <a:extLst>
                <a:ext uri="{63B3BB69-23CF-44E3-9099-C40C66FF867C}">
                  <a14:compatExt spid="_x0000_s5311"/>
                </a:ext>
                <a:ext uri="{FF2B5EF4-FFF2-40B4-BE49-F238E27FC236}">
                  <a16:creationId xmlns:a16="http://schemas.microsoft.com/office/drawing/2014/main" id="{00000000-0008-0000-0300-0000BF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6</xdr:row>
          <xdr:rowOff>209550</xdr:rowOff>
        </xdr:from>
        <xdr:to>
          <xdr:col>8</xdr:col>
          <xdr:colOff>704850</xdr:colOff>
          <xdr:row>6</xdr:row>
          <xdr:rowOff>647700</xdr:rowOff>
        </xdr:to>
        <xdr:sp macro="" textlink="">
          <xdr:nvSpPr>
            <xdr:cNvPr id="5314" name="Check Box 194" hidden="1">
              <a:extLst>
                <a:ext uri="{63B3BB69-23CF-44E3-9099-C40C66FF867C}">
                  <a14:compatExt spid="_x0000_s5314"/>
                </a:ext>
                <a:ext uri="{FF2B5EF4-FFF2-40B4-BE49-F238E27FC236}">
                  <a16:creationId xmlns:a16="http://schemas.microsoft.com/office/drawing/2014/main" id="{00000000-0008-0000-0300-0000C2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xdr:row>
          <xdr:rowOff>209550</xdr:rowOff>
        </xdr:from>
        <xdr:to>
          <xdr:col>9</xdr:col>
          <xdr:colOff>704850</xdr:colOff>
          <xdr:row>6</xdr:row>
          <xdr:rowOff>647700</xdr:rowOff>
        </xdr:to>
        <xdr:sp macro="" textlink="">
          <xdr:nvSpPr>
            <xdr:cNvPr id="5315" name="Check Box 195" hidden="1">
              <a:extLst>
                <a:ext uri="{63B3BB69-23CF-44E3-9099-C40C66FF867C}">
                  <a14:compatExt spid="_x0000_s5315"/>
                </a:ext>
                <a:ext uri="{FF2B5EF4-FFF2-40B4-BE49-F238E27FC236}">
                  <a16:creationId xmlns:a16="http://schemas.microsoft.com/office/drawing/2014/main" id="{00000000-0008-0000-0300-0000C3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7</xdr:row>
          <xdr:rowOff>209550</xdr:rowOff>
        </xdr:from>
        <xdr:to>
          <xdr:col>8</xdr:col>
          <xdr:colOff>704850</xdr:colOff>
          <xdr:row>7</xdr:row>
          <xdr:rowOff>647700</xdr:rowOff>
        </xdr:to>
        <xdr:sp macro="" textlink="">
          <xdr:nvSpPr>
            <xdr:cNvPr id="5318" name="Check Box 198" hidden="1">
              <a:extLst>
                <a:ext uri="{63B3BB69-23CF-44E3-9099-C40C66FF867C}">
                  <a14:compatExt spid="_x0000_s5318"/>
                </a:ext>
                <a:ext uri="{FF2B5EF4-FFF2-40B4-BE49-F238E27FC236}">
                  <a16:creationId xmlns:a16="http://schemas.microsoft.com/office/drawing/2014/main" id="{00000000-0008-0000-0300-0000C6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7</xdr:row>
          <xdr:rowOff>209550</xdr:rowOff>
        </xdr:from>
        <xdr:to>
          <xdr:col>9</xdr:col>
          <xdr:colOff>704850</xdr:colOff>
          <xdr:row>7</xdr:row>
          <xdr:rowOff>647700</xdr:rowOff>
        </xdr:to>
        <xdr:sp macro="" textlink="">
          <xdr:nvSpPr>
            <xdr:cNvPr id="5319" name="Check Box 199" hidden="1">
              <a:extLst>
                <a:ext uri="{63B3BB69-23CF-44E3-9099-C40C66FF867C}">
                  <a14:compatExt spid="_x0000_s5319"/>
                </a:ext>
                <a:ext uri="{FF2B5EF4-FFF2-40B4-BE49-F238E27FC236}">
                  <a16:creationId xmlns:a16="http://schemas.microsoft.com/office/drawing/2014/main" id="{00000000-0008-0000-0300-0000C7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8</xdr:row>
          <xdr:rowOff>209550</xdr:rowOff>
        </xdr:from>
        <xdr:to>
          <xdr:col>8</xdr:col>
          <xdr:colOff>704850</xdr:colOff>
          <xdr:row>8</xdr:row>
          <xdr:rowOff>647700</xdr:rowOff>
        </xdr:to>
        <xdr:sp macro="" textlink="">
          <xdr:nvSpPr>
            <xdr:cNvPr id="5322" name="Check Box 202" hidden="1">
              <a:extLst>
                <a:ext uri="{63B3BB69-23CF-44E3-9099-C40C66FF867C}">
                  <a14:compatExt spid="_x0000_s5322"/>
                </a:ext>
                <a:ext uri="{FF2B5EF4-FFF2-40B4-BE49-F238E27FC236}">
                  <a16:creationId xmlns:a16="http://schemas.microsoft.com/office/drawing/2014/main" id="{00000000-0008-0000-0300-0000CA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xdr:row>
          <xdr:rowOff>209550</xdr:rowOff>
        </xdr:from>
        <xdr:to>
          <xdr:col>9</xdr:col>
          <xdr:colOff>704850</xdr:colOff>
          <xdr:row>8</xdr:row>
          <xdr:rowOff>647700</xdr:rowOff>
        </xdr:to>
        <xdr:sp macro="" textlink="">
          <xdr:nvSpPr>
            <xdr:cNvPr id="5323" name="Check Box 203" hidden="1">
              <a:extLst>
                <a:ext uri="{63B3BB69-23CF-44E3-9099-C40C66FF867C}">
                  <a14:compatExt spid="_x0000_s5323"/>
                </a:ext>
                <a:ext uri="{FF2B5EF4-FFF2-40B4-BE49-F238E27FC236}">
                  <a16:creationId xmlns:a16="http://schemas.microsoft.com/office/drawing/2014/main" id="{00000000-0008-0000-0300-0000CB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9</xdr:row>
          <xdr:rowOff>209550</xdr:rowOff>
        </xdr:from>
        <xdr:to>
          <xdr:col>8</xdr:col>
          <xdr:colOff>704850</xdr:colOff>
          <xdr:row>9</xdr:row>
          <xdr:rowOff>647700</xdr:rowOff>
        </xdr:to>
        <xdr:sp macro="" textlink="">
          <xdr:nvSpPr>
            <xdr:cNvPr id="5326" name="Check Box 206" hidden="1">
              <a:extLst>
                <a:ext uri="{63B3BB69-23CF-44E3-9099-C40C66FF867C}">
                  <a14:compatExt spid="_x0000_s5326"/>
                </a:ext>
                <a:ext uri="{FF2B5EF4-FFF2-40B4-BE49-F238E27FC236}">
                  <a16:creationId xmlns:a16="http://schemas.microsoft.com/office/drawing/2014/main" id="{00000000-0008-0000-0300-0000CE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xdr:row>
          <xdr:rowOff>209550</xdr:rowOff>
        </xdr:from>
        <xdr:to>
          <xdr:col>9</xdr:col>
          <xdr:colOff>704850</xdr:colOff>
          <xdr:row>9</xdr:row>
          <xdr:rowOff>647700</xdr:rowOff>
        </xdr:to>
        <xdr:sp macro="" textlink="">
          <xdr:nvSpPr>
            <xdr:cNvPr id="5327" name="Check Box 207" hidden="1">
              <a:extLst>
                <a:ext uri="{63B3BB69-23CF-44E3-9099-C40C66FF867C}">
                  <a14:compatExt spid="_x0000_s5327"/>
                </a:ext>
                <a:ext uri="{FF2B5EF4-FFF2-40B4-BE49-F238E27FC236}">
                  <a16:creationId xmlns:a16="http://schemas.microsoft.com/office/drawing/2014/main" id="{00000000-0008-0000-0300-0000CF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10</xdr:row>
          <xdr:rowOff>209550</xdr:rowOff>
        </xdr:from>
        <xdr:to>
          <xdr:col>8</xdr:col>
          <xdr:colOff>704850</xdr:colOff>
          <xdr:row>10</xdr:row>
          <xdr:rowOff>647700</xdr:rowOff>
        </xdr:to>
        <xdr:sp macro="" textlink="">
          <xdr:nvSpPr>
            <xdr:cNvPr id="5330" name="Check Box 210" hidden="1">
              <a:extLst>
                <a:ext uri="{63B3BB69-23CF-44E3-9099-C40C66FF867C}">
                  <a14:compatExt spid="_x0000_s5330"/>
                </a:ext>
                <a:ext uri="{FF2B5EF4-FFF2-40B4-BE49-F238E27FC236}">
                  <a16:creationId xmlns:a16="http://schemas.microsoft.com/office/drawing/2014/main" id="{00000000-0008-0000-0300-0000D2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10</xdr:row>
          <xdr:rowOff>209550</xdr:rowOff>
        </xdr:from>
        <xdr:to>
          <xdr:col>9</xdr:col>
          <xdr:colOff>704850</xdr:colOff>
          <xdr:row>10</xdr:row>
          <xdr:rowOff>647700</xdr:rowOff>
        </xdr:to>
        <xdr:sp macro="" textlink="">
          <xdr:nvSpPr>
            <xdr:cNvPr id="5331" name="Check Box 211" hidden="1">
              <a:extLst>
                <a:ext uri="{63B3BB69-23CF-44E3-9099-C40C66FF867C}">
                  <a14:compatExt spid="_x0000_s5331"/>
                </a:ext>
                <a:ext uri="{FF2B5EF4-FFF2-40B4-BE49-F238E27FC236}">
                  <a16:creationId xmlns:a16="http://schemas.microsoft.com/office/drawing/2014/main" id="{00000000-0008-0000-0300-0000D3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11</xdr:row>
          <xdr:rowOff>0</xdr:rowOff>
        </xdr:from>
        <xdr:to>
          <xdr:col>8</xdr:col>
          <xdr:colOff>704850</xdr:colOff>
          <xdr:row>12</xdr:row>
          <xdr:rowOff>0</xdr:rowOff>
        </xdr:to>
        <xdr:sp macro="" textlink="">
          <xdr:nvSpPr>
            <xdr:cNvPr id="5334" name="Check Box 214" hidden="1">
              <a:extLst>
                <a:ext uri="{63B3BB69-23CF-44E3-9099-C40C66FF867C}">
                  <a14:compatExt spid="_x0000_s5334"/>
                </a:ext>
                <a:ext uri="{FF2B5EF4-FFF2-40B4-BE49-F238E27FC236}">
                  <a16:creationId xmlns:a16="http://schemas.microsoft.com/office/drawing/2014/main" id="{00000000-0008-0000-0300-0000D6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11</xdr:row>
          <xdr:rowOff>0</xdr:rowOff>
        </xdr:from>
        <xdr:to>
          <xdr:col>9</xdr:col>
          <xdr:colOff>704850</xdr:colOff>
          <xdr:row>12</xdr:row>
          <xdr:rowOff>0</xdr:rowOff>
        </xdr:to>
        <xdr:sp macro="" textlink="">
          <xdr:nvSpPr>
            <xdr:cNvPr id="5335" name="Check Box 215" hidden="1">
              <a:extLst>
                <a:ext uri="{63B3BB69-23CF-44E3-9099-C40C66FF867C}">
                  <a14:compatExt spid="_x0000_s5335"/>
                </a:ext>
                <a:ext uri="{FF2B5EF4-FFF2-40B4-BE49-F238E27FC236}">
                  <a16:creationId xmlns:a16="http://schemas.microsoft.com/office/drawing/2014/main" id="{00000000-0008-0000-0300-0000D714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xdr:row>
          <xdr:rowOff>600075</xdr:rowOff>
        </xdr:from>
        <xdr:to>
          <xdr:col>1</xdr:col>
          <xdr:colOff>2752725</xdr:colOff>
          <xdr:row>2</xdr:row>
          <xdr:rowOff>1238250</xdr:rowOff>
        </xdr:to>
        <xdr:sp macro="" textlink="">
          <xdr:nvSpPr>
            <xdr:cNvPr id="5388" name="Check Box 268" descr="Mein Betrieb fällt unter die Störfallverordnung" hidden="1">
              <a:extLst>
                <a:ext uri="{63B3BB69-23CF-44E3-9099-C40C66FF867C}">
                  <a14:compatExt spid="_x0000_s5388"/>
                </a:ext>
                <a:ext uri="{FF2B5EF4-FFF2-40B4-BE49-F238E27FC236}">
                  <a16:creationId xmlns:a16="http://schemas.microsoft.com/office/drawing/2014/main" id="{00000000-0008-0000-0300-00000C150000}"/>
                </a:ext>
              </a:extLst>
            </xdr:cNvPr>
            <xdr:cNvSpPr/>
          </xdr:nvSpPr>
          <xdr:spPr bwMode="auto">
            <a:xfrm>
              <a:off x="0" y="0"/>
              <a:ext cx="0" cy="0"/>
            </a:xfrm>
            <a:prstGeom prst="rect">
              <a:avLst/>
            </a:prstGeom>
            <a:solidFill>
              <a:srgbClr val="FFFFFF" mc:Ignorable="a14" a14:legacySpreadsheetColorIndex="9"/>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Mein Betrieb fällt unter die Störfallverordnung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xdr:row>
          <xdr:rowOff>123825</xdr:rowOff>
        </xdr:from>
        <xdr:to>
          <xdr:col>12</xdr:col>
          <xdr:colOff>685800</xdr:colOff>
          <xdr:row>4</xdr:row>
          <xdr:rowOff>657225</xdr:rowOff>
        </xdr:to>
        <xdr:sp macro="" textlink="">
          <xdr:nvSpPr>
            <xdr:cNvPr id="5391" name="Check Box 271" descr="freiwilliger LWR" hidden="1">
              <a:extLst>
                <a:ext uri="{63B3BB69-23CF-44E3-9099-C40C66FF867C}">
                  <a14:compatExt spid="_x0000_s5391"/>
                </a:ext>
                <a:ext uri="{FF2B5EF4-FFF2-40B4-BE49-F238E27FC236}">
                  <a16:creationId xmlns:a16="http://schemas.microsoft.com/office/drawing/2014/main" id="{00000000-0008-0000-03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5</xdr:row>
          <xdr:rowOff>123825</xdr:rowOff>
        </xdr:from>
        <xdr:to>
          <xdr:col>12</xdr:col>
          <xdr:colOff>685800</xdr:colOff>
          <xdr:row>5</xdr:row>
          <xdr:rowOff>657225</xdr:rowOff>
        </xdr:to>
        <xdr:sp macro="" textlink="">
          <xdr:nvSpPr>
            <xdr:cNvPr id="5392" name="Check Box 272" hidden="1">
              <a:extLst>
                <a:ext uri="{63B3BB69-23CF-44E3-9099-C40C66FF867C}">
                  <a14:compatExt spid="_x0000_s5392"/>
                </a:ext>
                <a:ext uri="{FF2B5EF4-FFF2-40B4-BE49-F238E27FC236}">
                  <a16:creationId xmlns:a16="http://schemas.microsoft.com/office/drawing/2014/main" id="{00000000-0008-0000-03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xdr:row>
          <xdr:rowOff>123825</xdr:rowOff>
        </xdr:from>
        <xdr:to>
          <xdr:col>12</xdr:col>
          <xdr:colOff>685800</xdr:colOff>
          <xdr:row>6</xdr:row>
          <xdr:rowOff>657225</xdr:rowOff>
        </xdr:to>
        <xdr:sp macro="" textlink="">
          <xdr:nvSpPr>
            <xdr:cNvPr id="5393" name="Check Box 273" hidden="1">
              <a:extLst>
                <a:ext uri="{63B3BB69-23CF-44E3-9099-C40C66FF867C}">
                  <a14:compatExt spid="_x0000_s5393"/>
                </a:ext>
                <a:ext uri="{FF2B5EF4-FFF2-40B4-BE49-F238E27FC236}">
                  <a16:creationId xmlns:a16="http://schemas.microsoft.com/office/drawing/2014/main" id="{00000000-0008-0000-03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7</xdr:row>
          <xdr:rowOff>123825</xdr:rowOff>
        </xdr:from>
        <xdr:to>
          <xdr:col>12</xdr:col>
          <xdr:colOff>685800</xdr:colOff>
          <xdr:row>7</xdr:row>
          <xdr:rowOff>657225</xdr:rowOff>
        </xdr:to>
        <xdr:sp macro="" textlink="">
          <xdr:nvSpPr>
            <xdr:cNvPr id="5394" name="Check Box 274" hidden="1">
              <a:extLst>
                <a:ext uri="{63B3BB69-23CF-44E3-9099-C40C66FF867C}">
                  <a14:compatExt spid="_x0000_s5394"/>
                </a:ext>
                <a:ext uri="{FF2B5EF4-FFF2-40B4-BE49-F238E27FC236}">
                  <a16:creationId xmlns:a16="http://schemas.microsoft.com/office/drawing/2014/main" id="{00000000-0008-0000-03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8</xdr:row>
          <xdr:rowOff>123825</xdr:rowOff>
        </xdr:from>
        <xdr:to>
          <xdr:col>12</xdr:col>
          <xdr:colOff>685800</xdr:colOff>
          <xdr:row>8</xdr:row>
          <xdr:rowOff>657225</xdr:rowOff>
        </xdr:to>
        <xdr:sp macro="" textlink="">
          <xdr:nvSpPr>
            <xdr:cNvPr id="5395" name="Check Box 275" hidden="1">
              <a:extLst>
                <a:ext uri="{63B3BB69-23CF-44E3-9099-C40C66FF867C}">
                  <a14:compatExt spid="_x0000_s5395"/>
                </a:ext>
                <a:ext uri="{FF2B5EF4-FFF2-40B4-BE49-F238E27FC236}">
                  <a16:creationId xmlns:a16="http://schemas.microsoft.com/office/drawing/2014/main" id="{00000000-0008-0000-03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9</xdr:row>
          <xdr:rowOff>123825</xdr:rowOff>
        </xdr:from>
        <xdr:to>
          <xdr:col>12</xdr:col>
          <xdr:colOff>685800</xdr:colOff>
          <xdr:row>9</xdr:row>
          <xdr:rowOff>657225</xdr:rowOff>
        </xdr:to>
        <xdr:sp macro="" textlink="">
          <xdr:nvSpPr>
            <xdr:cNvPr id="5396" name="Check Box 276" hidden="1">
              <a:extLst>
                <a:ext uri="{63B3BB69-23CF-44E3-9099-C40C66FF867C}">
                  <a14:compatExt spid="_x0000_s5396"/>
                </a:ext>
                <a:ext uri="{FF2B5EF4-FFF2-40B4-BE49-F238E27FC236}">
                  <a16:creationId xmlns:a16="http://schemas.microsoft.com/office/drawing/2014/main" id="{00000000-0008-0000-03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10</xdr:row>
          <xdr:rowOff>123825</xdr:rowOff>
        </xdr:from>
        <xdr:to>
          <xdr:col>12</xdr:col>
          <xdr:colOff>685800</xdr:colOff>
          <xdr:row>10</xdr:row>
          <xdr:rowOff>657225</xdr:rowOff>
        </xdr:to>
        <xdr:sp macro="" textlink="">
          <xdr:nvSpPr>
            <xdr:cNvPr id="5397" name="Check Box 277" hidden="1">
              <a:extLst>
                <a:ext uri="{63B3BB69-23CF-44E3-9099-C40C66FF867C}">
                  <a14:compatExt spid="_x0000_s5397"/>
                </a:ext>
                <a:ext uri="{FF2B5EF4-FFF2-40B4-BE49-F238E27FC236}">
                  <a16:creationId xmlns:a16="http://schemas.microsoft.com/office/drawing/2014/main" id="{00000000-0008-0000-03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11</xdr:row>
          <xdr:rowOff>123825</xdr:rowOff>
        </xdr:from>
        <xdr:to>
          <xdr:col>12</xdr:col>
          <xdr:colOff>685800</xdr:colOff>
          <xdr:row>11</xdr:row>
          <xdr:rowOff>657225</xdr:rowOff>
        </xdr:to>
        <xdr:sp macro="" textlink="">
          <xdr:nvSpPr>
            <xdr:cNvPr id="5398" name="Check Box 278" hidden="1">
              <a:extLst>
                <a:ext uri="{63B3BB69-23CF-44E3-9099-C40C66FF867C}">
                  <a14:compatExt spid="_x0000_s5398"/>
                </a:ext>
                <a:ext uri="{FF2B5EF4-FFF2-40B4-BE49-F238E27FC236}">
                  <a16:creationId xmlns:a16="http://schemas.microsoft.com/office/drawing/2014/main" id="{00000000-0008-0000-03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xdr:twoCellAnchor>
    <xdr:from>
      <xdr:col>1</xdr:col>
      <xdr:colOff>2638425</xdr:colOff>
      <xdr:row>2</xdr:row>
      <xdr:rowOff>6804</xdr:rowOff>
    </xdr:from>
    <xdr:to>
      <xdr:col>1</xdr:col>
      <xdr:colOff>2886075</xdr:colOff>
      <xdr:row>2</xdr:row>
      <xdr:rowOff>397329</xdr:rowOff>
    </xdr:to>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2835729" y="1122590"/>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2</xdr:col>
      <xdr:colOff>514350</xdr:colOff>
      <xdr:row>2</xdr:row>
      <xdr:rowOff>0</xdr:rowOff>
    </xdr:from>
    <xdr:to>
      <xdr:col>3</xdr:col>
      <xdr:colOff>0</xdr:colOff>
      <xdr:row>2</xdr:row>
      <xdr:rowOff>390525</xdr:rowOff>
    </xdr:to>
    <xdr:sp macro="" textlink="">
      <xdr:nvSpPr>
        <xdr:cNvPr id="69" name="Textfeld 68">
          <a:extLst>
            <a:ext uri="{FF2B5EF4-FFF2-40B4-BE49-F238E27FC236}">
              <a16:creationId xmlns:a16="http://schemas.microsoft.com/office/drawing/2014/main" id="{00000000-0008-0000-0300-000045000000}"/>
            </a:ext>
          </a:extLst>
        </xdr:cNvPr>
        <xdr:cNvSpPr txBox="1"/>
      </xdr:nvSpPr>
      <xdr:spPr>
        <a:xfrm>
          <a:off x="3609975" y="1114425"/>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3</xdr:col>
      <xdr:colOff>507546</xdr:colOff>
      <xdr:row>2</xdr:row>
      <xdr:rowOff>4083</xdr:rowOff>
    </xdr:from>
    <xdr:to>
      <xdr:col>3</xdr:col>
      <xdr:colOff>755196</xdr:colOff>
      <xdr:row>2</xdr:row>
      <xdr:rowOff>394608</xdr:rowOff>
    </xdr:to>
    <xdr:sp macro="" textlink="">
      <xdr:nvSpPr>
        <xdr:cNvPr id="70" name="Textfeld 69">
          <a:extLst>
            <a:ext uri="{FF2B5EF4-FFF2-40B4-BE49-F238E27FC236}">
              <a16:creationId xmlns:a16="http://schemas.microsoft.com/office/drawing/2014/main" id="{00000000-0008-0000-0300-000046000000}"/>
            </a:ext>
          </a:extLst>
        </xdr:cNvPr>
        <xdr:cNvSpPr txBox="1"/>
      </xdr:nvSpPr>
      <xdr:spPr>
        <a:xfrm>
          <a:off x="4365171" y="1119869"/>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4</xdr:col>
      <xdr:colOff>504825</xdr:colOff>
      <xdr:row>2</xdr:row>
      <xdr:rowOff>4083</xdr:rowOff>
    </xdr:from>
    <xdr:to>
      <xdr:col>4</xdr:col>
      <xdr:colOff>752475</xdr:colOff>
      <xdr:row>2</xdr:row>
      <xdr:rowOff>394608</xdr:rowOff>
    </xdr:to>
    <xdr:sp macro="" textlink="">
      <xdr:nvSpPr>
        <xdr:cNvPr id="71" name="Textfeld 70">
          <a:extLst>
            <a:ext uri="{FF2B5EF4-FFF2-40B4-BE49-F238E27FC236}">
              <a16:creationId xmlns:a16="http://schemas.microsoft.com/office/drawing/2014/main" id="{00000000-0008-0000-0300-000047000000}"/>
            </a:ext>
          </a:extLst>
        </xdr:cNvPr>
        <xdr:cNvSpPr txBox="1"/>
      </xdr:nvSpPr>
      <xdr:spPr>
        <a:xfrm>
          <a:off x="5124450" y="1119869"/>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5</xdr:col>
      <xdr:colOff>507546</xdr:colOff>
      <xdr:row>2</xdr:row>
      <xdr:rowOff>6804</xdr:rowOff>
    </xdr:from>
    <xdr:to>
      <xdr:col>5</xdr:col>
      <xdr:colOff>755196</xdr:colOff>
      <xdr:row>2</xdr:row>
      <xdr:rowOff>397329</xdr:rowOff>
    </xdr:to>
    <xdr:sp macro="" textlink="">
      <xdr:nvSpPr>
        <xdr:cNvPr id="72" name="Textfeld 71">
          <a:extLst>
            <a:ext uri="{FF2B5EF4-FFF2-40B4-BE49-F238E27FC236}">
              <a16:creationId xmlns:a16="http://schemas.microsoft.com/office/drawing/2014/main" id="{00000000-0008-0000-0300-000048000000}"/>
            </a:ext>
          </a:extLst>
        </xdr:cNvPr>
        <xdr:cNvSpPr txBox="1"/>
      </xdr:nvSpPr>
      <xdr:spPr>
        <a:xfrm>
          <a:off x="5889171" y="1122590"/>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6</xdr:col>
      <xdr:colOff>786492</xdr:colOff>
      <xdr:row>2</xdr:row>
      <xdr:rowOff>10887</xdr:rowOff>
    </xdr:from>
    <xdr:to>
      <xdr:col>6</xdr:col>
      <xdr:colOff>1034142</xdr:colOff>
      <xdr:row>2</xdr:row>
      <xdr:rowOff>401412</xdr:rowOff>
    </xdr:to>
    <xdr:sp macro="" textlink="">
      <xdr:nvSpPr>
        <xdr:cNvPr id="73" name="Textfeld 72">
          <a:extLst>
            <a:ext uri="{FF2B5EF4-FFF2-40B4-BE49-F238E27FC236}">
              <a16:creationId xmlns:a16="http://schemas.microsoft.com/office/drawing/2014/main" id="{00000000-0008-0000-0300-000049000000}"/>
            </a:ext>
          </a:extLst>
        </xdr:cNvPr>
        <xdr:cNvSpPr txBox="1"/>
      </xdr:nvSpPr>
      <xdr:spPr>
        <a:xfrm>
          <a:off x="6930117" y="1126673"/>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7</xdr:col>
      <xdr:colOff>786492</xdr:colOff>
      <xdr:row>2</xdr:row>
      <xdr:rowOff>4083</xdr:rowOff>
    </xdr:from>
    <xdr:to>
      <xdr:col>7</xdr:col>
      <xdr:colOff>1034142</xdr:colOff>
      <xdr:row>2</xdr:row>
      <xdr:rowOff>394608</xdr:rowOff>
    </xdr:to>
    <xdr:sp macro="" textlink="">
      <xdr:nvSpPr>
        <xdr:cNvPr id="74" name="Textfeld 73">
          <a:extLst>
            <a:ext uri="{FF2B5EF4-FFF2-40B4-BE49-F238E27FC236}">
              <a16:creationId xmlns:a16="http://schemas.microsoft.com/office/drawing/2014/main" id="{00000000-0008-0000-0300-00004A000000}"/>
            </a:ext>
          </a:extLst>
        </xdr:cNvPr>
        <xdr:cNvSpPr txBox="1"/>
      </xdr:nvSpPr>
      <xdr:spPr>
        <a:xfrm>
          <a:off x="7977867" y="1119869"/>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8</xdr:col>
      <xdr:colOff>783771</xdr:colOff>
      <xdr:row>2</xdr:row>
      <xdr:rowOff>8166</xdr:rowOff>
    </xdr:from>
    <xdr:to>
      <xdr:col>8</xdr:col>
      <xdr:colOff>1031421</xdr:colOff>
      <xdr:row>2</xdr:row>
      <xdr:rowOff>398691</xdr:rowOff>
    </xdr:to>
    <xdr:sp macro="" textlink="">
      <xdr:nvSpPr>
        <xdr:cNvPr id="75" name="Textfeld 74">
          <a:extLst>
            <a:ext uri="{FF2B5EF4-FFF2-40B4-BE49-F238E27FC236}">
              <a16:creationId xmlns:a16="http://schemas.microsoft.com/office/drawing/2014/main" id="{00000000-0008-0000-0300-00004B000000}"/>
            </a:ext>
          </a:extLst>
        </xdr:cNvPr>
        <xdr:cNvSpPr txBox="1"/>
      </xdr:nvSpPr>
      <xdr:spPr>
        <a:xfrm>
          <a:off x="9022896" y="1123952"/>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9</xdr:col>
      <xdr:colOff>783771</xdr:colOff>
      <xdr:row>2</xdr:row>
      <xdr:rowOff>13608</xdr:rowOff>
    </xdr:from>
    <xdr:to>
      <xdr:col>9</xdr:col>
      <xdr:colOff>1031421</xdr:colOff>
      <xdr:row>2</xdr:row>
      <xdr:rowOff>404133</xdr:rowOff>
    </xdr:to>
    <xdr:sp macro="" textlink="">
      <xdr:nvSpPr>
        <xdr:cNvPr id="76" name="Textfeld 75">
          <a:extLst>
            <a:ext uri="{FF2B5EF4-FFF2-40B4-BE49-F238E27FC236}">
              <a16:creationId xmlns:a16="http://schemas.microsoft.com/office/drawing/2014/main" id="{00000000-0008-0000-0300-00004C000000}"/>
            </a:ext>
          </a:extLst>
        </xdr:cNvPr>
        <xdr:cNvSpPr txBox="1"/>
      </xdr:nvSpPr>
      <xdr:spPr>
        <a:xfrm>
          <a:off x="10070646" y="1129394"/>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10</xdr:col>
      <xdr:colOff>3145971</xdr:colOff>
      <xdr:row>2</xdr:row>
      <xdr:rowOff>6804</xdr:rowOff>
    </xdr:from>
    <xdr:to>
      <xdr:col>10</xdr:col>
      <xdr:colOff>3393621</xdr:colOff>
      <xdr:row>2</xdr:row>
      <xdr:rowOff>397329</xdr:rowOff>
    </xdr:to>
    <xdr:sp macro="" textlink="">
      <xdr:nvSpPr>
        <xdr:cNvPr id="77" name="Textfeld 76">
          <a:extLst>
            <a:ext uri="{FF2B5EF4-FFF2-40B4-BE49-F238E27FC236}">
              <a16:creationId xmlns:a16="http://schemas.microsoft.com/office/drawing/2014/main" id="{00000000-0008-0000-0300-00004D000000}"/>
            </a:ext>
          </a:extLst>
        </xdr:cNvPr>
        <xdr:cNvSpPr txBox="1"/>
      </xdr:nvSpPr>
      <xdr:spPr>
        <a:xfrm>
          <a:off x="13480596" y="1122590"/>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11</xdr:col>
      <xdr:colOff>631371</xdr:colOff>
      <xdr:row>2</xdr:row>
      <xdr:rowOff>4083</xdr:rowOff>
    </xdr:from>
    <xdr:to>
      <xdr:col>11</xdr:col>
      <xdr:colOff>879021</xdr:colOff>
      <xdr:row>2</xdr:row>
      <xdr:rowOff>394608</xdr:rowOff>
    </xdr:to>
    <xdr:sp macro="" textlink="">
      <xdr:nvSpPr>
        <xdr:cNvPr id="78" name="Textfeld 77">
          <a:extLst>
            <a:ext uri="{FF2B5EF4-FFF2-40B4-BE49-F238E27FC236}">
              <a16:creationId xmlns:a16="http://schemas.microsoft.com/office/drawing/2014/main" id="{00000000-0008-0000-0300-00004E000000}"/>
            </a:ext>
          </a:extLst>
        </xdr:cNvPr>
        <xdr:cNvSpPr txBox="1"/>
      </xdr:nvSpPr>
      <xdr:spPr>
        <a:xfrm>
          <a:off x="14374585" y="1119869"/>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12</xdr:col>
      <xdr:colOff>650421</xdr:colOff>
      <xdr:row>2</xdr:row>
      <xdr:rowOff>13608</xdr:rowOff>
    </xdr:from>
    <xdr:to>
      <xdr:col>12</xdr:col>
      <xdr:colOff>898071</xdr:colOff>
      <xdr:row>2</xdr:row>
      <xdr:rowOff>404133</xdr:rowOff>
    </xdr:to>
    <xdr:sp macro="" textlink="">
      <xdr:nvSpPr>
        <xdr:cNvPr id="79" name="Textfeld 78">
          <a:extLst>
            <a:ext uri="{FF2B5EF4-FFF2-40B4-BE49-F238E27FC236}">
              <a16:creationId xmlns:a16="http://schemas.microsoft.com/office/drawing/2014/main" id="{00000000-0008-0000-0300-00004F000000}"/>
            </a:ext>
          </a:extLst>
        </xdr:cNvPr>
        <xdr:cNvSpPr txBox="1"/>
      </xdr:nvSpPr>
      <xdr:spPr>
        <a:xfrm>
          <a:off x="15291707" y="1129394"/>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xdr:col>
      <xdr:colOff>9525</xdr:colOff>
      <xdr:row>0</xdr:row>
      <xdr:rowOff>9525</xdr:rowOff>
    </xdr:from>
    <xdr:to>
      <xdr:col>1</xdr:col>
      <xdr:colOff>257175</xdr:colOff>
      <xdr:row>0</xdr:row>
      <xdr:rowOff>400050</xdr:rowOff>
    </xdr:to>
    <xdr:sp macro="" textlink="">
      <xdr:nvSpPr>
        <xdr:cNvPr id="80" name="Textfeld 79">
          <a:extLst>
            <a:ext uri="{FF2B5EF4-FFF2-40B4-BE49-F238E27FC236}">
              <a16:creationId xmlns:a16="http://schemas.microsoft.com/office/drawing/2014/main" id="{00000000-0008-0000-0300-000050000000}"/>
            </a:ext>
          </a:extLst>
        </xdr:cNvPr>
        <xdr:cNvSpPr txBox="1"/>
      </xdr:nvSpPr>
      <xdr:spPr>
        <a:xfrm>
          <a:off x="209550" y="9525"/>
          <a:ext cx="24765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mc:AlternateContent xmlns:mc="http://schemas.openxmlformats.org/markup-compatibility/2006">
    <mc:Choice xmlns:a14="http://schemas.microsoft.com/office/drawing/2010/main" Requires="a14">
      <xdr:twoCellAnchor editAs="oneCell">
        <xdr:from>
          <xdr:col>12</xdr:col>
          <xdr:colOff>9525</xdr:colOff>
          <xdr:row>12</xdr:row>
          <xdr:rowOff>123825</xdr:rowOff>
        </xdr:from>
        <xdr:to>
          <xdr:col>12</xdr:col>
          <xdr:colOff>685800</xdr:colOff>
          <xdr:row>12</xdr:row>
          <xdr:rowOff>657225</xdr:rowOff>
        </xdr:to>
        <xdr:sp macro="" textlink="">
          <xdr:nvSpPr>
            <xdr:cNvPr id="5414" name="Check Box 294" hidden="1">
              <a:extLst>
                <a:ext uri="{63B3BB69-23CF-44E3-9099-C40C66FF867C}">
                  <a14:compatExt spid="_x0000_s5414"/>
                </a:ext>
                <a:ext uri="{FF2B5EF4-FFF2-40B4-BE49-F238E27FC236}">
                  <a16:creationId xmlns:a16="http://schemas.microsoft.com/office/drawing/2014/main" id="{00000000-0008-0000-03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13</xdr:row>
          <xdr:rowOff>123825</xdr:rowOff>
        </xdr:from>
        <xdr:to>
          <xdr:col>12</xdr:col>
          <xdr:colOff>685800</xdr:colOff>
          <xdr:row>13</xdr:row>
          <xdr:rowOff>657225</xdr:rowOff>
        </xdr:to>
        <xdr:sp macro="" textlink="">
          <xdr:nvSpPr>
            <xdr:cNvPr id="5415" name="Check Box 295" hidden="1">
              <a:extLst>
                <a:ext uri="{63B3BB69-23CF-44E3-9099-C40C66FF867C}">
                  <a14:compatExt spid="_x0000_s5415"/>
                </a:ext>
                <a:ext uri="{FF2B5EF4-FFF2-40B4-BE49-F238E27FC236}">
                  <a16:creationId xmlns:a16="http://schemas.microsoft.com/office/drawing/2014/main" id="{00000000-0008-0000-03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123825</xdr:rowOff>
        </xdr:from>
        <xdr:to>
          <xdr:col>12</xdr:col>
          <xdr:colOff>685800</xdr:colOff>
          <xdr:row>14</xdr:row>
          <xdr:rowOff>657225</xdr:rowOff>
        </xdr:to>
        <xdr:sp macro="" textlink="">
          <xdr:nvSpPr>
            <xdr:cNvPr id="5416" name="Check Box 296" hidden="1">
              <a:extLst>
                <a:ext uri="{63B3BB69-23CF-44E3-9099-C40C66FF867C}">
                  <a14:compatExt spid="_x0000_s5416"/>
                </a:ext>
                <a:ext uri="{FF2B5EF4-FFF2-40B4-BE49-F238E27FC236}">
                  <a16:creationId xmlns:a16="http://schemas.microsoft.com/office/drawing/2014/main" id="{00000000-0008-0000-03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15</xdr:row>
          <xdr:rowOff>123825</xdr:rowOff>
        </xdr:from>
        <xdr:to>
          <xdr:col>12</xdr:col>
          <xdr:colOff>685800</xdr:colOff>
          <xdr:row>15</xdr:row>
          <xdr:rowOff>657225</xdr:rowOff>
        </xdr:to>
        <xdr:sp macro="" textlink="">
          <xdr:nvSpPr>
            <xdr:cNvPr id="5417" name="Check Box 297" hidden="1">
              <a:extLst>
                <a:ext uri="{63B3BB69-23CF-44E3-9099-C40C66FF867C}">
                  <a14:compatExt spid="_x0000_s5417"/>
                </a:ext>
                <a:ext uri="{FF2B5EF4-FFF2-40B4-BE49-F238E27FC236}">
                  <a16:creationId xmlns:a16="http://schemas.microsoft.com/office/drawing/2014/main" id="{00000000-0008-0000-03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123825</xdr:rowOff>
        </xdr:from>
        <xdr:to>
          <xdr:col>12</xdr:col>
          <xdr:colOff>685800</xdr:colOff>
          <xdr:row>16</xdr:row>
          <xdr:rowOff>657225</xdr:rowOff>
        </xdr:to>
        <xdr:sp macro="" textlink="">
          <xdr:nvSpPr>
            <xdr:cNvPr id="5418" name="Check Box 298" hidden="1">
              <a:extLst>
                <a:ext uri="{63B3BB69-23CF-44E3-9099-C40C66FF867C}">
                  <a14:compatExt spid="_x0000_s5418"/>
                </a:ext>
                <a:ext uri="{FF2B5EF4-FFF2-40B4-BE49-F238E27FC236}">
                  <a16:creationId xmlns:a16="http://schemas.microsoft.com/office/drawing/2014/main" id="{00000000-0008-0000-03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xdr:row>
          <xdr:rowOff>123825</xdr:rowOff>
        </xdr:from>
        <xdr:to>
          <xdr:col>12</xdr:col>
          <xdr:colOff>685800</xdr:colOff>
          <xdr:row>17</xdr:row>
          <xdr:rowOff>657225</xdr:rowOff>
        </xdr:to>
        <xdr:sp macro="" textlink="">
          <xdr:nvSpPr>
            <xdr:cNvPr id="5419" name="Check Box 299" hidden="1">
              <a:extLst>
                <a:ext uri="{63B3BB69-23CF-44E3-9099-C40C66FF867C}">
                  <a14:compatExt spid="_x0000_s5419"/>
                </a:ext>
                <a:ext uri="{FF2B5EF4-FFF2-40B4-BE49-F238E27FC236}">
                  <a16:creationId xmlns:a16="http://schemas.microsoft.com/office/drawing/2014/main" id="{00000000-0008-0000-0300-00002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freiwilliger LWR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12</xdr:row>
          <xdr:rowOff>0</xdr:rowOff>
        </xdr:from>
        <xdr:to>
          <xdr:col>8</xdr:col>
          <xdr:colOff>704850</xdr:colOff>
          <xdr:row>13</xdr:row>
          <xdr:rowOff>0</xdr:rowOff>
        </xdr:to>
        <xdr:sp macro="" textlink="">
          <xdr:nvSpPr>
            <xdr:cNvPr id="5421" name="Check Box 301" hidden="1">
              <a:extLst>
                <a:ext uri="{63B3BB69-23CF-44E3-9099-C40C66FF867C}">
                  <a14:compatExt spid="_x0000_s5421"/>
                </a:ext>
                <a:ext uri="{FF2B5EF4-FFF2-40B4-BE49-F238E27FC236}">
                  <a16:creationId xmlns:a16="http://schemas.microsoft.com/office/drawing/2014/main" id="{00000000-0008-0000-0300-00002D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9</xdr:col>
          <xdr:colOff>704850</xdr:colOff>
          <xdr:row>13</xdr:row>
          <xdr:rowOff>0</xdr:rowOff>
        </xdr:to>
        <xdr:sp macro="" textlink="">
          <xdr:nvSpPr>
            <xdr:cNvPr id="5422" name="Check Box 302" hidden="1">
              <a:extLst>
                <a:ext uri="{63B3BB69-23CF-44E3-9099-C40C66FF867C}">
                  <a14:compatExt spid="_x0000_s5422"/>
                </a:ext>
                <a:ext uri="{FF2B5EF4-FFF2-40B4-BE49-F238E27FC236}">
                  <a16:creationId xmlns:a16="http://schemas.microsoft.com/office/drawing/2014/main" id="{00000000-0008-0000-0300-00002E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13</xdr:row>
          <xdr:rowOff>0</xdr:rowOff>
        </xdr:from>
        <xdr:to>
          <xdr:col>8</xdr:col>
          <xdr:colOff>704850</xdr:colOff>
          <xdr:row>14</xdr:row>
          <xdr:rowOff>0</xdr:rowOff>
        </xdr:to>
        <xdr:sp macro="" textlink="">
          <xdr:nvSpPr>
            <xdr:cNvPr id="5423" name="Check Box 303" hidden="1">
              <a:extLst>
                <a:ext uri="{63B3BB69-23CF-44E3-9099-C40C66FF867C}">
                  <a14:compatExt spid="_x0000_s5423"/>
                </a:ext>
                <a:ext uri="{FF2B5EF4-FFF2-40B4-BE49-F238E27FC236}">
                  <a16:creationId xmlns:a16="http://schemas.microsoft.com/office/drawing/2014/main" id="{00000000-0008-0000-0300-00002F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13</xdr:row>
          <xdr:rowOff>0</xdr:rowOff>
        </xdr:from>
        <xdr:to>
          <xdr:col>9</xdr:col>
          <xdr:colOff>704850</xdr:colOff>
          <xdr:row>14</xdr:row>
          <xdr:rowOff>0</xdr:rowOff>
        </xdr:to>
        <xdr:sp macro="" textlink="">
          <xdr:nvSpPr>
            <xdr:cNvPr id="5424" name="Check Box 304" hidden="1">
              <a:extLst>
                <a:ext uri="{63B3BB69-23CF-44E3-9099-C40C66FF867C}">
                  <a14:compatExt spid="_x0000_s5424"/>
                </a:ext>
                <a:ext uri="{FF2B5EF4-FFF2-40B4-BE49-F238E27FC236}">
                  <a16:creationId xmlns:a16="http://schemas.microsoft.com/office/drawing/2014/main" id="{00000000-0008-0000-0300-000030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14</xdr:row>
          <xdr:rowOff>0</xdr:rowOff>
        </xdr:from>
        <xdr:to>
          <xdr:col>8</xdr:col>
          <xdr:colOff>704850</xdr:colOff>
          <xdr:row>15</xdr:row>
          <xdr:rowOff>0</xdr:rowOff>
        </xdr:to>
        <xdr:sp macro="" textlink="">
          <xdr:nvSpPr>
            <xdr:cNvPr id="5425" name="Check Box 305" hidden="1">
              <a:extLst>
                <a:ext uri="{63B3BB69-23CF-44E3-9099-C40C66FF867C}">
                  <a14:compatExt spid="_x0000_s5425"/>
                </a:ext>
                <a:ext uri="{FF2B5EF4-FFF2-40B4-BE49-F238E27FC236}">
                  <a16:creationId xmlns:a16="http://schemas.microsoft.com/office/drawing/2014/main" id="{00000000-0008-0000-0300-000031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xdr:row>
          <xdr:rowOff>0</xdr:rowOff>
        </xdr:from>
        <xdr:to>
          <xdr:col>9</xdr:col>
          <xdr:colOff>704850</xdr:colOff>
          <xdr:row>15</xdr:row>
          <xdr:rowOff>0</xdr:rowOff>
        </xdr:to>
        <xdr:sp macro="" textlink="">
          <xdr:nvSpPr>
            <xdr:cNvPr id="5426" name="Check Box 306" hidden="1">
              <a:extLst>
                <a:ext uri="{63B3BB69-23CF-44E3-9099-C40C66FF867C}">
                  <a14:compatExt spid="_x0000_s5426"/>
                </a:ext>
                <a:ext uri="{FF2B5EF4-FFF2-40B4-BE49-F238E27FC236}">
                  <a16:creationId xmlns:a16="http://schemas.microsoft.com/office/drawing/2014/main" id="{00000000-0008-0000-0300-000032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15</xdr:row>
          <xdr:rowOff>0</xdr:rowOff>
        </xdr:from>
        <xdr:to>
          <xdr:col>8</xdr:col>
          <xdr:colOff>704850</xdr:colOff>
          <xdr:row>16</xdr:row>
          <xdr:rowOff>0</xdr:rowOff>
        </xdr:to>
        <xdr:sp macro="" textlink="">
          <xdr:nvSpPr>
            <xdr:cNvPr id="5427" name="Check Box 307" hidden="1">
              <a:extLst>
                <a:ext uri="{63B3BB69-23CF-44E3-9099-C40C66FF867C}">
                  <a14:compatExt spid="_x0000_s5427"/>
                </a:ext>
                <a:ext uri="{FF2B5EF4-FFF2-40B4-BE49-F238E27FC236}">
                  <a16:creationId xmlns:a16="http://schemas.microsoft.com/office/drawing/2014/main" id="{00000000-0008-0000-0300-000033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15</xdr:row>
          <xdr:rowOff>0</xdr:rowOff>
        </xdr:from>
        <xdr:to>
          <xdr:col>9</xdr:col>
          <xdr:colOff>704850</xdr:colOff>
          <xdr:row>16</xdr:row>
          <xdr:rowOff>0</xdr:rowOff>
        </xdr:to>
        <xdr:sp macro="" textlink="">
          <xdr:nvSpPr>
            <xdr:cNvPr id="5428" name="Check Box 308" hidden="1">
              <a:extLst>
                <a:ext uri="{63B3BB69-23CF-44E3-9099-C40C66FF867C}">
                  <a14:compatExt spid="_x0000_s5428"/>
                </a:ext>
                <a:ext uri="{FF2B5EF4-FFF2-40B4-BE49-F238E27FC236}">
                  <a16:creationId xmlns:a16="http://schemas.microsoft.com/office/drawing/2014/main" id="{00000000-0008-0000-0300-000034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16</xdr:row>
          <xdr:rowOff>0</xdr:rowOff>
        </xdr:from>
        <xdr:to>
          <xdr:col>8</xdr:col>
          <xdr:colOff>704850</xdr:colOff>
          <xdr:row>17</xdr:row>
          <xdr:rowOff>0</xdr:rowOff>
        </xdr:to>
        <xdr:sp macro="" textlink="">
          <xdr:nvSpPr>
            <xdr:cNvPr id="5429" name="Check Box 309" hidden="1">
              <a:extLst>
                <a:ext uri="{63B3BB69-23CF-44E3-9099-C40C66FF867C}">
                  <a14:compatExt spid="_x0000_s5429"/>
                </a:ext>
                <a:ext uri="{FF2B5EF4-FFF2-40B4-BE49-F238E27FC236}">
                  <a16:creationId xmlns:a16="http://schemas.microsoft.com/office/drawing/2014/main" id="{00000000-0008-0000-0300-000035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17</xdr:row>
          <xdr:rowOff>0</xdr:rowOff>
        </xdr:from>
        <xdr:to>
          <xdr:col>8</xdr:col>
          <xdr:colOff>704850</xdr:colOff>
          <xdr:row>18</xdr:row>
          <xdr:rowOff>0</xdr:rowOff>
        </xdr:to>
        <xdr:sp macro="" textlink="">
          <xdr:nvSpPr>
            <xdr:cNvPr id="5430" name="Check Box 310" hidden="1">
              <a:extLst>
                <a:ext uri="{63B3BB69-23CF-44E3-9099-C40C66FF867C}">
                  <a14:compatExt spid="_x0000_s5430"/>
                </a:ext>
                <a:ext uri="{FF2B5EF4-FFF2-40B4-BE49-F238E27FC236}">
                  <a16:creationId xmlns:a16="http://schemas.microsoft.com/office/drawing/2014/main" id="{00000000-0008-0000-0300-000036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16</xdr:row>
          <xdr:rowOff>0</xdr:rowOff>
        </xdr:from>
        <xdr:to>
          <xdr:col>9</xdr:col>
          <xdr:colOff>704850</xdr:colOff>
          <xdr:row>17</xdr:row>
          <xdr:rowOff>0</xdr:rowOff>
        </xdr:to>
        <xdr:sp macro="" textlink="">
          <xdr:nvSpPr>
            <xdr:cNvPr id="5432" name="Check Box 312" hidden="1">
              <a:extLst>
                <a:ext uri="{63B3BB69-23CF-44E3-9099-C40C66FF867C}">
                  <a14:compatExt spid="_x0000_s5432"/>
                </a:ext>
                <a:ext uri="{FF2B5EF4-FFF2-40B4-BE49-F238E27FC236}">
                  <a16:creationId xmlns:a16="http://schemas.microsoft.com/office/drawing/2014/main" id="{00000000-0008-0000-0300-000038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17</xdr:row>
          <xdr:rowOff>0</xdr:rowOff>
        </xdr:from>
        <xdr:to>
          <xdr:col>9</xdr:col>
          <xdr:colOff>704850</xdr:colOff>
          <xdr:row>18</xdr:row>
          <xdr:rowOff>0</xdr:rowOff>
        </xdr:to>
        <xdr:sp macro="" textlink="">
          <xdr:nvSpPr>
            <xdr:cNvPr id="5433" name="Check Box 31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0" y="0"/>
              <a:ext cx="0" cy="0"/>
            </a:xfrm>
            <a:prstGeom prst="rect">
              <a:avLst/>
            </a:prstGeom>
            <a:solidFill>
              <a:srgbClr val="CCCCFF" mc:Ignorable="a14" a14:legacySpreadsheetColorIndex="31">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xdr:twoCellAnchor>
    <xdr:from>
      <xdr:col>1</xdr:col>
      <xdr:colOff>2609850</xdr:colOff>
      <xdr:row>19</xdr:row>
      <xdr:rowOff>7329</xdr:rowOff>
    </xdr:from>
    <xdr:to>
      <xdr:col>1</xdr:col>
      <xdr:colOff>2878016</xdr:colOff>
      <xdr:row>19</xdr:row>
      <xdr:rowOff>304801</xdr:rowOff>
    </xdr:to>
    <xdr:sp macro="" textlink="">
      <xdr:nvSpPr>
        <xdr:cNvPr id="59" name="Textfeld 58">
          <a:extLst>
            <a:ext uri="{FF2B5EF4-FFF2-40B4-BE49-F238E27FC236}">
              <a16:creationId xmlns:a16="http://schemas.microsoft.com/office/drawing/2014/main" id="{00000000-0008-0000-0300-00003B000000}"/>
            </a:ext>
          </a:extLst>
        </xdr:cNvPr>
        <xdr:cNvSpPr txBox="1"/>
      </xdr:nvSpPr>
      <xdr:spPr>
        <a:xfrm>
          <a:off x="2809875" y="14390079"/>
          <a:ext cx="268166" cy="297472"/>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CH" sz="2000" b="1">
              <a:solidFill>
                <a:schemeClr val="bg1"/>
              </a:solidFill>
              <a:latin typeface="+mj-lt"/>
              <a:cs typeface="Arial" panose="020B0604020202020204" pitchFamily="34" charset="0"/>
            </a:rPr>
            <a:t>i</a:t>
          </a:r>
        </a:p>
      </xdr:txBody>
    </xdr:sp>
    <xdr:clientData fLock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2609850</xdr:colOff>
          <xdr:row>28</xdr:row>
          <xdr:rowOff>180975</xdr:rowOff>
        </xdr:to>
        <xdr:sp macro="" textlink="">
          <xdr:nvSpPr>
            <xdr:cNvPr id="6145" name="Check Box 1" descr="Ich bestätige, dass alle Eingaben richtig sind"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Ich bestätige, das alle Eingaben richtig sind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xdr:row>
          <xdr:rowOff>19050</xdr:rowOff>
        </xdr:from>
        <xdr:to>
          <xdr:col>12</xdr:col>
          <xdr:colOff>2981325</xdr:colOff>
          <xdr:row>3</xdr:row>
          <xdr:rowOff>400050</xdr:rowOff>
        </xdr:to>
        <xdr:sp macro="" textlink="">
          <xdr:nvSpPr>
            <xdr:cNvPr id="6172" name="CheckBox1"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12</xdr:col>
      <xdr:colOff>3718983</xdr:colOff>
      <xdr:row>3</xdr:row>
      <xdr:rowOff>20108</xdr:rowOff>
    </xdr:from>
    <xdr:to>
      <xdr:col>12</xdr:col>
      <xdr:colOff>3966633</xdr:colOff>
      <xdr:row>3</xdr:row>
      <xdr:rowOff>401108</xdr:rowOff>
    </xdr:to>
    <xdr:sp macro="" textlink="">
      <xdr:nvSpPr>
        <xdr:cNvPr id="5" name="Textfeld 4">
          <a:extLst>
            <a:ext uri="{FF2B5EF4-FFF2-40B4-BE49-F238E27FC236}">
              <a16:creationId xmlns:a16="http://schemas.microsoft.com/office/drawing/2014/main" id="{00000000-0008-0000-0400-000005000000}"/>
            </a:ext>
          </a:extLst>
        </xdr:cNvPr>
        <xdr:cNvSpPr txBox="1"/>
      </xdr:nvSpPr>
      <xdr:spPr>
        <a:xfrm>
          <a:off x="14329833" y="3258608"/>
          <a:ext cx="247650" cy="381000"/>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xdr:col>
      <xdr:colOff>2447926</xdr:colOff>
      <xdr:row>2</xdr:row>
      <xdr:rowOff>8466</xdr:rowOff>
    </xdr:from>
    <xdr:to>
      <xdr:col>1</xdr:col>
      <xdr:colOff>2699926</xdr:colOff>
      <xdr:row>2</xdr:row>
      <xdr:rowOff>398991</xdr:rowOff>
    </xdr:to>
    <xdr:sp macro="" textlink="">
      <xdr:nvSpPr>
        <xdr:cNvPr id="6" name="Textfeld 5">
          <a:extLst>
            <a:ext uri="{FF2B5EF4-FFF2-40B4-BE49-F238E27FC236}">
              <a16:creationId xmlns:a16="http://schemas.microsoft.com/office/drawing/2014/main" id="{00000000-0008-0000-0400-000006000000}"/>
            </a:ext>
          </a:extLst>
        </xdr:cNvPr>
        <xdr:cNvSpPr txBox="1"/>
      </xdr:nvSpPr>
      <xdr:spPr>
        <a:xfrm>
          <a:off x="2686051"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4</xdr:col>
      <xdr:colOff>486833</xdr:colOff>
      <xdr:row>2</xdr:row>
      <xdr:rowOff>8466</xdr:rowOff>
    </xdr:from>
    <xdr:to>
      <xdr:col>5</xdr:col>
      <xdr:colOff>24458</xdr:colOff>
      <xdr:row>2</xdr:row>
      <xdr:rowOff>398991</xdr:rowOff>
    </xdr:to>
    <xdr:sp macro="" textlink="">
      <xdr:nvSpPr>
        <xdr:cNvPr id="7" name="Textfeld 6">
          <a:extLst>
            <a:ext uri="{FF2B5EF4-FFF2-40B4-BE49-F238E27FC236}">
              <a16:creationId xmlns:a16="http://schemas.microsoft.com/office/drawing/2014/main" id="{00000000-0008-0000-0400-000007000000}"/>
            </a:ext>
          </a:extLst>
        </xdr:cNvPr>
        <xdr:cNvSpPr txBox="1"/>
      </xdr:nvSpPr>
      <xdr:spPr>
        <a:xfrm>
          <a:off x="5335058"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5</xdr:col>
      <xdr:colOff>443440</xdr:colOff>
      <xdr:row>2</xdr:row>
      <xdr:rowOff>8466</xdr:rowOff>
    </xdr:from>
    <xdr:to>
      <xdr:col>5</xdr:col>
      <xdr:colOff>695325</xdr:colOff>
      <xdr:row>2</xdr:row>
      <xdr:rowOff>398991</xdr:rowOff>
    </xdr:to>
    <xdr:sp macro="" textlink="">
      <xdr:nvSpPr>
        <xdr:cNvPr id="8" name="Textfeld 7">
          <a:extLst>
            <a:ext uri="{FF2B5EF4-FFF2-40B4-BE49-F238E27FC236}">
              <a16:creationId xmlns:a16="http://schemas.microsoft.com/office/drawing/2014/main" id="{00000000-0008-0000-0400-000008000000}"/>
            </a:ext>
          </a:extLst>
        </xdr:cNvPr>
        <xdr:cNvSpPr txBox="1"/>
      </xdr:nvSpPr>
      <xdr:spPr>
        <a:xfrm>
          <a:off x="6006040" y="1189566"/>
          <a:ext cx="251885"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7</xdr:col>
      <xdr:colOff>1077383</xdr:colOff>
      <xdr:row>2</xdr:row>
      <xdr:rowOff>8466</xdr:rowOff>
    </xdr:from>
    <xdr:to>
      <xdr:col>7</xdr:col>
      <xdr:colOff>1329383</xdr:colOff>
      <xdr:row>2</xdr:row>
      <xdr:rowOff>398991</xdr:rowOff>
    </xdr:to>
    <xdr:sp macro="" textlink="">
      <xdr:nvSpPr>
        <xdr:cNvPr id="9" name="Textfeld 8">
          <a:extLst>
            <a:ext uri="{FF2B5EF4-FFF2-40B4-BE49-F238E27FC236}">
              <a16:creationId xmlns:a16="http://schemas.microsoft.com/office/drawing/2014/main" id="{00000000-0008-0000-0400-000009000000}"/>
            </a:ext>
          </a:extLst>
        </xdr:cNvPr>
        <xdr:cNvSpPr txBox="1"/>
      </xdr:nvSpPr>
      <xdr:spPr>
        <a:xfrm>
          <a:off x="7354358"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8</xdr:col>
      <xdr:colOff>470957</xdr:colOff>
      <xdr:row>2</xdr:row>
      <xdr:rowOff>8466</xdr:rowOff>
    </xdr:from>
    <xdr:to>
      <xdr:col>9</xdr:col>
      <xdr:colOff>8582</xdr:colOff>
      <xdr:row>2</xdr:row>
      <xdr:rowOff>398991</xdr:rowOff>
    </xdr:to>
    <xdr:sp macro="" textlink="">
      <xdr:nvSpPr>
        <xdr:cNvPr id="10" name="Textfeld 9">
          <a:extLst>
            <a:ext uri="{FF2B5EF4-FFF2-40B4-BE49-F238E27FC236}">
              <a16:creationId xmlns:a16="http://schemas.microsoft.com/office/drawing/2014/main" id="{00000000-0008-0000-0400-00000A000000}"/>
            </a:ext>
          </a:extLst>
        </xdr:cNvPr>
        <xdr:cNvSpPr txBox="1"/>
      </xdr:nvSpPr>
      <xdr:spPr>
        <a:xfrm>
          <a:off x="8090957"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9</xdr:col>
      <xdr:colOff>469900</xdr:colOff>
      <xdr:row>2</xdr:row>
      <xdr:rowOff>8466</xdr:rowOff>
    </xdr:from>
    <xdr:to>
      <xdr:col>10</xdr:col>
      <xdr:colOff>7525</xdr:colOff>
      <xdr:row>2</xdr:row>
      <xdr:rowOff>398991</xdr:rowOff>
    </xdr:to>
    <xdr:sp macro="" textlink="">
      <xdr:nvSpPr>
        <xdr:cNvPr id="11" name="Textfeld 10">
          <a:extLst>
            <a:ext uri="{FF2B5EF4-FFF2-40B4-BE49-F238E27FC236}">
              <a16:creationId xmlns:a16="http://schemas.microsoft.com/office/drawing/2014/main" id="{00000000-0008-0000-0400-00000B000000}"/>
            </a:ext>
          </a:extLst>
        </xdr:cNvPr>
        <xdr:cNvSpPr txBox="1"/>
      </xdr:nvSpPr>
      <xdr:spPr>
        <a:xfrm>
          <a:off x="8804275"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10</xdr:col>
      <xdr:colOff>440265</xdr:colOff>
      <xdr:row>2</xdr:row>
      <xdr:rowOff>8466</xdr:rowOff>
    </xdr:from>
    <xdr:to>
      <xdr:col>10</xdr:col>
      <xdr:colOff>692265</xdr:colOff>
      <xdr:row>2</xdr:row>
      <xdr:rowOff>398991</xdr:rowOff>
    </xdr:to>
    <xdr:sp macro="" textlink="">
      <xdr:nvSpPr>
        <xdr:cNvPr id="12" name="Textfeld 11">
          <a:extLst>
            <a:ext uri="{FF2B5EF4-FFF2-40B4-BE49-F238E27FC236}">
              <a16:creationId xmlns:a16="http://schemas.microsoft.com/office/drawing/2014/main" id="{00000000-0008-0000-0400-00000C000000}"/>
            </a:ext>
          </a:extLst>
        </xdr:cNvPr>
        <xdr:cNvSpPr txBox="1"/>
      </xdr:nvSpPr>
      <xdr:spPr>
        <a:xfrm>
          <a:off x="9489015"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11</xdr:col>
      <xdr:colOff>582084</xdr:colOff>
      <xdr:row>2</xdr:row>
      <xdr:rowOff>8466</xdr:rowOff>
    </xdr:from>
    <xdr:to>
      <xdr:col>11</xdr:col>
      <xdr:colOff>834084</xdr:colOff>
      <xdr:row>2</xdr:row>
      <xdr:rowOff>398991</xdr:rowOff>
    </xdr:to>
    <xdr:sp macro="" textlink="">
      <xdr:nvSpPr>
        <xdr:cNvPr id="13" name="Textfeld 12">
          <a:extLst>
            <a:ext uri="{FF2B5EF4-FFF2-40B4-BE49-F238E27FC236}">
              <a16:creationId xmlns:a16="http://schemas.microsoft.com/office/drawing/2014/main" id="{00000000-0008-0000-0400-00000D000000}"/>
            </a:ext>
          </a:extLst>
        </xdr:cNvPr>
        <xdr:cNvSpPr txBox="1"/>
      </xdr:nvSpPr>
      <xdr:spPr>
        <a:xfrm>
          <a:off x="10345209"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12</xdr:col>
      <xdr:colOff>3718983</xdr:colOff>
      <xdr:row>2</xdr:row>
      <xdr:rowOff>8466</xdr:rowOff>
    </xdr:from>
    <xdr:to>
      <xdr:col>12</xdr:col>
      <xdr:colOff>3970983</xdr:colOff>
      <xdr:row>2</xdr:row>
      <xdr:rowOff>398991</xdr:rowOff>
    </xdr:to>
    <xdr:sp macro="" textlink="">
      <xdr:nvSpPr>
        <xdr:cNvPr id="14" name="Textfeld 13">
          <a:extLst>
            <a:ext uri="{FF2B5EF4-FFF2-40B4-BE49-F238E27FC236}">
              <a16:creationId xmlns:a16="http://schemas.microsoft.com/office/drawing/2014/main" id="{00000000-0008-0000-0400-00000E000000}"/>
            </a:ext>
          </a:extLst>
        </xdr:cNvPr>
        <xdr:cNvSpPr txBox="1"/>
      </xdr:nvSpPr>
      <xdr:spPr>
        <a:xfrm>
          <a:off x="14329833"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13</xdr:col>
      <xdr:colOff>808566</xdr:colOff>
      <xdr:row>2</xdr:row>
      <xdr:rowOff>8466</xdr:rowOff>
    </xdr:from>
    <xdr:to>
      <xdr:col>13</xdr:col>
      <xdr:colOff>1060566</xdr:colOff>
      <xdr:row>2</xdr:row>
      <xdr:rowOff>398991</xdr:rowOff>
    </xdr:to>
    <xdr:sp macro="" textlink="">
      <xdr:nvSpPr>
        <xdr:cNvPr id="15" name="Textfeld 14">
          <a:extLst>
            <a:ext uri="{FF2B5EF4-FFF2-40B4-BE49-F238E27FC236}">
              <a16:creationId xmlns:a16="http://schemas.microsoft.com/office/drawing/2014/main" id="{00000000-0008-0000-0400-00000F000000}"/>
            </a:ext>
          </a:extLst>
        </xdr:cNvPr>
        <xdr:cNvSpPr txBox="1"/>
      </xdr:nvSpPr>
      <xdr:spPr>
        <a:xfrm>
          <a:off x="15400866"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14</xdr:col>
      <xdr:colOff>465667</xdr:colOff>
      <xdr:row>2</xdr:row>
      <xdr:rowOff>8466</xdr:rowOff>
    </xdr:from>
    <xdr:to>
      <xdr:col>15</xdr:col>
      <xdr:colOff>3292</xdr:colOff>
      <xdr:row>2</xdr:row>
      <xdr:rowOff>398991</xdr:rowOff>
    </xdr:to>
    <xdr:sp macro="" textlink="">
      <xdr:nvSpPr>
        <xdr:cNvPr id="16" name="Textfeld 15">
          <a:extLst>
            <a:ext uri="{FF2B5EF4-FFF2-40B4-BE49-F238E27FC236}">
              <a16:creationId xmlns:a16="http://schemas.microsoft.com/office/drawing/2014/main" id="{00000000-0008-0000-0400-000010000000}"/>
            </a:ext>
          </a:extLst>
        </xdr:cNvPr>
        <xdr:cNvSpPr txBox="1"/>
      </xdr:nvSpPr>
      <xdr:spPr>
        <a:xfrm>
          <a:off x="16124767"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15</xdr:col>
      <xdr:colOff>461433</xdr:colOff>
      <xdr:row>2</xdr:row>
      <xdr:rowOff>8466</xdr:rowOff>
    </xdr:from>
    <xdr:to>
      <xdr:col>15</xdr:col>
      <xdr:colOff>713433</xdr:colOff>
      <xdr:row>2</xdr:row>
      <xdr:rowOff>398991</xdr:rowOff>
    </xdr:to>
    <xdr:sp macro="" textlink="">
      <xdr:nvSpPr>
        <xdr:cNvPr id="17" name="Textfeld 16">
          <a:extLst>
            <a:ext uri="{FF2B5EF4-FFF2-40B4-BE49-F238E27FC236}">
              <a16:creationId xmlns:a16="http://schemas.microsoft.com/office/drawing/2014/main" id="{00000000-0008-0000-0400-000011000000}"/>
            </a:ext>
          </a:extLst>
        </xdr:cNvPr>
        <xdr:cNvSpPr txBox="1"/>
      </xdr:nvSpPr>
      <xdr:spPr>
        <a:xfrm>
          <a:off x="16834908"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16</xdr:col>
      <xdr:colOff>2791884</xdr:colOff>
      <xdr:row>2</xdr:row>
      <xdr:rowOff>8466</xdr:rowOff>
    </xdr:from>
    <xdr:to>
      <xdr:col>16</xdr:col>
      <xdr:colOff>3043884</xdr:colOff>
      <xdr:row>2</xdr:row>
      <xdr:rowOff>398991</xdr:rowOff>
    </xdr:to>
    <xdr:sp macro="" textlink="">
      <xdr:nvSpPr>
        <xdr:cNvPr id="18" name="Textfeld 17">
          <a:extLst>
            <a:ext uri="{FF2B5EF4-FFF2-40B4-BE49-F238E27FC236}">
              <a16:creationId xmlns:a16="http://schemas.microsoft.com/office/drawing/2014/main" id="{00000000-0008-0000-0400-000012000000}"/>
            </a:ext>
          </a:extLst>
        </xdr:cNvPr>
        <xdr:cNvSpPr txBox="1"/>
      </xdr:nvSpPr>
      <xdr:spPr>
        <a:xfrm>
          <a:off x="19879734"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17</xdr:col>
      <xdr:colOff>2783417</xdr:colOff>
      <xdr:row>2</xdr:row>
      <xdr:rowOff>8466</xdr:rowOff>
    </xdr:from>
    <xdr:to>
      <xdr:col>17</xdr:col>
      <xdr:colOff>3035417</xdr:colOff>
      <xdr:row>2</xdr:row>
      <xdr:rowOff>398991</xdr:rowOff>
    </xdr:to>
    <xdr:sp macro="" textlink="">
      <xdr:nvSpPr>
        <xdr:cNvPr id="19" name="Textfeld 18">
          <a:extLst>
            <a:ext uri="{FF2B5EF4-FFF2-40B4-BE49-F238E27FC236}">
              <a16:creationId xmlns:a16="http://schemas.microsoft.com/office/drawing/2014/main" id="{00000000-0008-0000-0400-000013000000}"/>
            </a:ext>
          </a:extLst>
        </xdr:cNvPr>
        <xdr:cNvSpPr txBox="1"/>
      </xdr:nvSpPr>
      <xdr:spPr>
        <a:xfrm>
          <a:off x="22919267"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18</xdr:col>
      <xdr:colOff>3203575</xdr:colOff>
      <xdr:row>2</xdr:row>
      <xdr:rowOff>8466</xdr:rowOff>
    </xdr:from>
    <xdr:to>
      <xdr:col>18</xdr:col>
      <xdr:colOff>3455575</xdr:colOff>
      <xdr:row>2</xdr:row>
      <xdr:rowOff>398991</xdr:rowOff>
    </xdr:to>
    <xdr:sp macro="" textlink="">
      <xdr:nvSpPr>
        <xdr:cNvPr id="20" name="Textfeld 19">
          <a:extLst>
            <a:ext uri="{FF2B5EF4-FFF2-40B4-BE49-F238E27FC236}">
              <a16:creationId xmlns:a16="http://schemas.microsoft.com/office/drawing/2014/main" id="{00000000-0008-0000-0400-000014000000}"/>
            </a:ext>
          </a:extLst>
        </xdr:cNvPr>
        <xdr:cNvSpPr txBox="1"/>
      </xdr:nvSpPr>
      <xdr:spPr>
        <a:xfrm>
          <a:off x="26387425"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2</xdr:col>
      <xdr:colOff>920750</xdr:colOff>
      <xdr:row>2</xdr:row>
      <xdr:rowOff>8466</xdr:rowOff>
    </xdr:from>
    <xdr:to>
      <xdr:col>2</xdr:col>
      <xdr:colOff>1172750</xdr:colOff>
      <xdr:row>2</xdr:row>
      <xdr:rowOff>398991</xdr:rowOff>
    </xdr:to>
    <xdr:sp macro="" textlink="">
      <xdr:nvSpPr>
        <xdr:cNvPr id="21" name="Textfeld 20">
          <a:extLst>
            <a:ext uri="{FF2B5EF4-FFF2-40B4-BE49-F238E27FC236}">
              <a16:creationId xmlns:a16="http://schemas.microsoft.com/office/drawing/2014/main" id="{00000000-0008-0000-0400-000015000000}"/>
            </a:ext>
          </a:extLst>
        </xdr:cNvPr>
        <xdr:cNvSpPr txBox="1"/>
      </xdr:nvSpPr>
      <xdr:spPr>
        <a:xfrm>
          <a:off x="3873500" y="1189566"/>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0</xdr:col>
      <xdr:colOff>228600</xdr:colOff>
      <xdr:row>0</xdr:row>
      <xdr:rowOff>0</xdr:rowOff>
    </xdr:from>
    <xdr:to>
      <xdr:col>1</xdr:col>
      <xdr:colOff>265641</xdr:colOff>
      <xdr:row>0</xdr:row>
      <xdr:rowOff>391583</xdr:rowOff>
    </xdr:to>
    <xdr:sp macro="" textlink="">
      <xdr:nvSpPr>
        <xdr:cNvPr id="23" name="Textfeld 22">
          <a:extLst>
            <a:ext uri="{FF2B5EF4-FFF2-40B4-BE49-F238E27FC236}">
              <a16:creationId xmlns:a16="http://schemas.microsoft.com/office/drawing/2014/main" id="{00000000-0008-0000-0400-000017000000}"/>
            </a:ext>
          </a:extLst>
        </xdr:cNvPr>
        <xdr:cNvSpPr txBox="1"/>
      </xdr:nvSpPr>
      <xdr:spPr>
        <a:xfrm>
          <a:off x="228600" y="0"/>
          <a:ext cx="275166" cy="391583"/>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3</xdr:col>
      <xdr:colOff>466725</xdr:colOff>
      <xdr:row>2</xdr:row>
      <xdr:rowOff>0</xdr:rowOff>
    </xdr:from>
    <xdr:to>
      <xdr:col>4</xdr:col>
      <xdr:colOff>4350</xdr:colOff>
      <xdr:row>2</xdr:row>
      <xdr:rowOff>390525</xdr:rowOff>
    </xdr:to>
    <xdr:sp macro="" textlink="">
      <xdr:nvSpPr>
        <xdr:cNvPr id="24" name="Textfeld 23">
          <a:extLst>
            <a:ext uri="{FF2B5EF4-FFF2-40B4-BE49-F238E27FC236}">
              <a16:creationId xmlns:a16="http://schemas.microsoft.com/office/drawing/2014/main" id="{00000000-0008-0000-0400-000018000000}"/>
            </a:ext>
          </a:extLst>
        </xdr:cNvPr>
        <xdr:cNvSpPr txBox="1"/>
      </xdr:nvSpPr>
      <xdr:spPr>
        <a:xfrm>
          <a:off x="4600575" y="1181100"/>
          <a:ext cx="252000" cy="390525"/>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solidFill>
                <a:schemeClr val="bg1"/>
              </a:solidFill>
              <a:latin typeface="+mj-lt"/>
              <a:cs typeface="Arial" panose="020B0604020202020204" pitchFamily="34" charset="0"/>
            </a:rPr>
            <a:t>i</a:t>
          </a:r>
        </a:p>
      </xdr:txBody>
    </xdr:sp>
    <xdr:clientData fLocksWithSheet="0"/>
  </xdr:twoCellAnchor>
  <xdr:twoCellAnchor>
    <xdr:from>
      <xdr:col>1</xdr:col>
      <xdr:colOff>2466975</xdr:colOff>
      <xdr:row>21</xdr:row>
      <xdr:rowOff>9525</xdr:rowOff>
    </xdr:from>
    <xdr:to>
      <xdr:col>1</xdr:col>
      <xdr:colOff>2707299</xdr:colOff>
      <xdr:row>21</xdr:row>
      <xdr:rowOff>257175</xdr:rowOff>
    </xdr:to>
    <xdr:sp macro="" textlink="">
      <xdr:nvSpPr>
        <xdr:cNvPr id="25" name="Textfeld 24">
          <a:extLst>
            <a:ext uri="{FF2B5EF4-FFF2-40B4-BE49-F238E27FC236}">
              <a16:creationId xmlns:a16="http://schemas.microsoft.com/office/drawing/2014/main" id="{00000000-0008-0000-0400-000019000000}"/>
            </a:ext>
          </a:extLst>
        </xdr:cNvPr>
        <xdr:cNvSpPr txBox="1"/>
      </xdr:nvSpPr>
      <xdr:spPr>
        <a:xfrm>
          <a:off x="2705100" y="16478250"/>
          <a:ext cx="240324" cy="247650"/>
        </a:xfrm>
        <a:prstGeom prst="rect">
          <a:avLst/>
        </a:prstGeom>
        <a:solidFill>
          <a:srgbClr val="0070C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CH" sz="1800" b="1">
              <a:solidFill>
                <a:schemeClr val="bg1"/>
              </a:solidFill>
              <a:latin typeface="+mj-lt"/>
              <a:cs typeface="Arial" panose="020B0604020202020204" pitchFamily="34" charset="0"/>
            </a:rPr>
            <a:t>i</a:t>
          </a:r>
        </a:p>
      </xdr:txBody>
    </xdr:sp>
    <xdr:clientData fLock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15</xdr:row>
          <xdr:rowOff>0</xdr:rowOff>
        </xdr:from>
        <xdr:to>
          <xdr:col>6</xdr:col>
          <xdr:colOff>0</xdr:colOff>
          <xdr:row>17</xdr:row>
          <xdr:rowOff>0</xdr:rowOff>
        </xdr:to>
        <xdr:sp macro="" textlink="">
          <xdr:nvSpPr>
            <xdr:cNvPr id="15379" name="Group Box 19" hidden="1">
              <a:extLst>
                <a:ext uri="{63B3BB69-23CF-44E3-9099-C40C66FF867C}">
                  <a14:compatExt spid="_x0000_s15379"/>
                </a:ext>
                <a:ext uri="{FF2B5EF4-FFF2-40B4-BE49-F238E27FC236}">
                  <a16:creationId xmlns:a16="http://schemas.microsoft.com/office/drawing/2014/main" id="{00000000-0008-0000-0500-000013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0</xdr:rowOff>
        </xdr:from>
        <xdr:to>
          <xdr:col>6</xdr:col>
          <xdr:colOff>0</xdr:colOff>
          <xdr:row>17</xdr:row>
          <xdr:rowOff>0</xdr:rowOff>
        </xdr:to>
        <xdr:sp macro="" textlink="">
          <xdr:nvSpPr>
            <xdr:cNvPr id="15387" name="Group Box 27" hidden="1">
              <a:extLst>
                <a:ext uri="{63B3BB69-23CF-44E3-9099-C40C66FF867C}">
                  <a14:compatExt spid="_x0000_s15387"/>
                </a:ext>
                <a:ext uri="{FF2B5EF4-FFF2-40B4-BE49-F238E27FC236}">
                  <a16:creationId xmlns:a16="http://schemas.microsoft.com/office/drawing/2014/main" id="{00000000-0008-0000-0500-00001B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15</xdr:row>
          <xdr:rowOff>171450</xdr:rowOff>
        </xdr:from>
        <xdr:to>
          <xdr:col>3</xdr:col>
          <xdr:colOff>371475</xdr:colOff>
          <xdr:row>16</xdr:row>
          <xdr:rowOff>9525</xdr:rowOff>
        </xdr:to>
        <xdr:sp macro="" textlink="">
          <xdr:nvSpPr>
            <xdr:cNvPr id="15388" name="Option Button 28" hidden="1">
              <a:extLst>
                <a:ext uri="{63B3BB69-23CF-44E3-9099-C40C66FF867C}">
                  <a14:compatExt spid="_x0000_s15388"/>
                </a:ext>
                <a:ext uri="{FF2B5EF4-FFF2-40B4-BE49-F238E27FC236}">
                  <a16:creationId xmlns:a16="http://schemas.microsoft.com/office/drawing/2014/main" id="{00000000-0008-0000-0500-00001C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15</xdr:row>
          <xdr:rowOff>171450</xdr:rowOff>
        </xdr:from>
        <xdr:to>
          <xdr:col>4</xdr:col>
          <xdr:colOff>400050</xdr:colOff>
          <xdr:row>16</xdr:row>
          <xdr:rowOff>9525</xdr:rowOff>
        </xdr:to>
        <xdr:sp macro="" textlink="">
          <xdr:nvSpPr>
            <xdr:cNvPr id="15389" name="Option Button 29" hidden="1">
              <a:extLst>
                <a:ext uri="{63B3BB69-23CF-44E3-9099-C40C66FF867C}">
                  <a14:compatExt spid="_x0000_s15389"/>
                </a:ext>
                <a:ext uri="{FF2B5EF4-FFF2-40B4-BE49-F238E27FC236}">
                  <a16:creationId xmlns:a16="http://schemas.microsoft.com/office/drawing/2014/main" id="{00000000-0008-0000-0500-00001D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15</xdr:row>
          <xdr:rowOff>171450</xdr:rowOff>
        </xdr:from>
        <xdr:to>
          <xdr:col>5</xdr:col>
          <xdr:colOff>371475</xdr:colOff>
          <xdr:row>16</xdr:row>
          <xdr:rowOff>9525</xdr:rowOff>
        </xdr:to>
        <xdr:sp macro="" textlink="">
          <xdr:nvSpPr>
            <xdr:cNvPr id="15390" name="Option Button 30" hidden="1">
              <a:extLst>
                <a:ext uri="{63B3BB69-23CF-44E3-9099-C40C66FF867C}">
                  <a14:compatExt spid="_x0000_s15390"/>
                </a:ext>
                <a:ext uri="{FF2B5EF4-FFF2-40B4-BE49-F238E27FC236}">
                  <a16:creationId xmlns:a16="http://schemas.microsoft.com/office/drawing/2014/main" id="{00000000-0008-0000-0500-00001E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0</xdr:rowOff>
        </xdr:from>
        <xdr:to>
          <xdr:col>6</xdr:col>
          <xdr:colOff>0</xdr:colOff>
          <xdr:row>19</xdr:row>
          <xdr:rowOff>0</xdr:rowOff>
        </xdr:to>
        <xdr:sp macro="" textlink="">
          <xdr:nvSpPr>
            <xdr:cNvPr id="15406" name="Group Box 46" hidden="1">
              <a:extLst>
                <a:ext uri="{63B3BB69-23CF-44E3-9099-C40C66FF867C}">
                  <a14:compatExt spid="_x0000_s15406"/>
                </a:ext>
                <a:ext uri="{FF2B5EF4-FFF2-40B4-BE49-F238E27FC236}">
                  <a16:creationId xmlns:a16="http://schemas.microsoft.com/office/drawing/2014/main" id="{00000000-0008-0000-0500-00002E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0</xdr:rowOff>
        </xdr:from>
        <xdr:to>
          <xdr:col>6</xdr:col>
          <xdr:colOff>0</xdr:colOff>
          <xdr:row>19</xdr:row>
          <xdr:rowOff>0</xdr:rowOff>
        </xdr:to>
        <xdr:sp macro="" textlink="">
          <xdr:nvSpPr>
            <xdr:cNvPr id="15407" name="Group Box 47" hidden="1">
              <a:extLst>
                <a:ext uri="{63B3BB69-23CF-44E3-9099-C40C66FF867C}">
                  <a14:compatExt spid="_x0000_s15407"/>
                </a:ext>
                <a:ext uri="{FF2B5EF4-FFF2-40B4-BE49-F238E27FC236}">
                  <a16:creationId xmlns:a16="http://schemas.microsoft.com/office/drawing/2014/main" id="{00000000-0008-0000-0500-00002F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17</xdr:row>
          <xdr:rowOff>219075</xdr:rowOff>
        </xdr:from>
        <xdr:to>
          <xdr:col>3</xdr:col>
          <xdr:colOff>400050</xdr:colOff>
          <xdr:row>17</xdr:row>
          <xdr:rowOff>438150</xdr:rowOff>
        </xdr:to>
        <xdr:sp macro="" textlink="">
          <xdr:nvSpPr>
            <xdr:cNvPr id="15408" name="Option Button 48" hidden="1">
              <a:extLst>
                <a:ext uri="{63B3BB69-23CF-44E3-9099-C40C66FF867C}">
                  <a14:compatExt spid="_x0000_s15408"/>
                </a:ext>
                <a:ext uri="{FF2B5EF4-FFF2-40B4-BE49-F238E27FC236}">
                  <a16:creationId xmlns:a16="http://schemas.microsoft.com/office/drawing/2014/main" id="{00000000-0008-0000-0500-000030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17</xdr:row>
          <xdr:rowOff>219075</xdr:rowOff>
        </xdr:from>
        <xdr:to>
          <xdr:col>4</xdr:col>
          <xdr:colOff>400050</xdr:colOff>
          <xdr:row>17</xdr:row>
          <xdr:rowOff>438150</xdr:rowOff>
        </xdr:to>
        <xdr:sp macro="" textlink="">
          <xdr:nvSpPr>
            <xdr:cNvPr id="15409" name="Option Button 49" hidden="1">
              <a:extLst>
                <a:ext uri="{63B3BB69-23CF-44E3-9099-C40C66FF867C}">
                  <a14:compatExt spid="_x0000_s15409"/>
                </a:ext>
                <a:ext uri="{FF2B5EF4-FFF2-40B4-BE49-F238E27FC236}">
                  <a16:creationId xmlns:a16="http://schemas.microsoft.com/office/drawing/2014/main" id="{00000000-0008-0000-0500-000031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17</xdr:row>
          <xdr:rowOff>219075</xdr:rowOff>
        </xdr:from>
        <xdr:to>
          <xdr:col>5</xdr:col>
          <xdr:colOff>400050</xdr:colOff>
          <xdr:row>17</xdr:row>
          <xdr:rowOff>438150</xdr:rowOff>
        </xdr:to>
        <xdr:sp macro="" textlink="">
          <xdr:nvSpPr>
            <xdr:cNvPr id="15410" name="Option Button 50" hidden="1">
              <a:extLst>
                <a:ext uri="{63B3BB69-23CF-44E3-9099-C40C66FF867C}">
                  <a14:compatExt spid="_x0000_s15410"/>
                </a:ext>
                <a:ext uri="{FF2B5EF4-FFF2-40B4-BE49-F238E27FC236}">
                  <a16:creationId xmlns:a16="http://schemas.microsoft.com/office/drawing/2014/main" id="{00000000-0008-0000-0500-000032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0</xdr:rowOff>
        </xdr:from>
        <xdr:to>
          <xdr:col>6</xdr:col>
          <xdr:colOff>0</xdr:colOff>
          <xdr:row>21</xdr:row>
          <xdr:rowOff>0</xdr:rowOff>
        </xdr:to>
        <xdr:sp macro="" textlink="">
          <xdr:nvSpPr>
            <xdr:cNvPr id="15411" name="Group Box 51" hidden="1">
              <a:extLst>
                <a:ext uri="{63B3BB69-23CF-44E3-9099-C40C66FF867C}">
                  <a14:compatExt spid="_x0000_s15411"/>
                </a:ext>
                <a:ext uri="{FF2B5EF4-FFF2-40B4-BE49-F238E27FC236}">
                  <a16:creationId xmlns:a16="http://schemas.microsoft.com/office/drawing/2014/main" id="{00000000-0008-0000-0500-000033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0</xdr:rowOff>
        </xdr:from>
        <xdr:to>
          <xdr:col>6</xdr:col>
          <xdr:colOff>0</xdr:colOff>
          <xdr:row>21</xdr:row>
          <xdr:rowOff>0</xdr:rowOff>
        </xdr:to>
        <xdr:sp macro="" textlink="">
          <xdr:nvSpPr>
            <xdr:cNvPr id="15412" name="Group Box 52" hidden="1">
              <a:extLst>
                <a:ext uri="{63B3BB69-23CF-44E3-9099-C40C66FF867C}">
                  <a14:compatExt spid="_x0000_s15412"/>
                </a:ext>
                <a:ext uri="{FF2B5EF4-FFF2-40B4-BE49-F238E27FC236}">
                  <a16:creationId xmlns:a16="http://schemas.microsoft.com/office/drawing/2014/main" id="{00000000-0008-0000-0500-000034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19</xdr:row>
          <xdr:rowOff>85725</xdr:rowOff>
        </xdr:from>
        <xdr:to>
          <xdr:col>3</xdr:col>
          <xdr:colOff>400050</xdr:colOff>
          <xdr:row>20</xdr:row>
          <xdr:rowOff>47625</xdr:rowOff>
        </xdr:to>
        <xdr:sp macro="" textlink="">
          <xdr:nvSpPr>
            <xdr:cNvPr id="15413" name="Option Button 53" hidden="1">
              <a:extLst>
                <a:ext uri="{63B3BB69-23CF-44E3-9099-C40C66FF867C}">
                  <a14:compatExt spid="_x0000_s15413"/>
                </a:ext>
                <a:ext uri="{FF2B5EF4-FFF2-40B4-BE49-F238E27FC236}">
                  <a16:creationId xmlns:a16="http://schemas.microsoft.com/office/drawing/2014/main" id="{00000000-0008-0000-0500-000035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19</xdr:row>
          <xdr:rowOff>85725</xdr:rowOff>
        </xdr:from>
        <xdr:to>
          <xdr:col>4</xdr:col>
          <xdr:colOff>400050</xdr:colOff>
          <xdr:row>20</xdr:row>
          <xdr:rowOff>47625</xdr:rowOff>
        </xdr:to>
        <xdr:sp macro="" textlink="">
          <xdr:nvSpPr>
            <xdr:cNvPr id="15414" name="Option Button 54" hidden="1">
              <a:extLst>
                <a:ext uri="{63B3BB69-23CF-44E3-9099-C40C66FF867C}">
                  <a14:compatExt spid="_x0000_s15414"/>
                </a:ext>
                <a:ext uri="{FF2B5EF4-FFF2-40B4-BE49-F238E27FC236}">
                  <a16:creationId xmlns:a16="http://schemas.microsoft.com/office/drawing/2014/main" id="{00000000-0008-0000-0500-000036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19</xdr:row>
          <xdr:rowOff>85725</xdr:rowOff>
        </xdr:from>
        <xdr:to>
          <xdr:col>5</xdr:col>
          <xdr:colOff>400050</xdr:colOff>
          <xdr:row>20</xdr:row>
          <xdr:rowOff>47625</xdr:rowOff>
        </xdr:to>
        <xdr:sp macro="" textlink="">
          <xdr:nvSpPr>
            <xdr:cNvPr id="15415" name="Option Button 55" hidden="1">
              <a:extLst>
                <a:ext uri="{63B3BB69-23CF-44E3-9099-C40C66FF867C}">
                  <a14:compatExt spid="_x0000_s15415"/>
                </a:ext>
                <a:ext uri="{FF2B5EF4-FFF2-40B4-BE49-F238E27FC236}">
                  <a16:creationId xmlns:a16="http://schemas.microsoft.com/office/drawing/2014/main" id="{00000000-0008-0000-0500-000037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0</xdr:rowOff>
        </xdr:from>
        <xdr:to>
          <xdr:col>6</xdr:col>
          <xdr:colOff>0</xdr:colOff>
          <xdr:row>23</xdr:row>
          <xdr:rowOff>0</xdr:rowOff>
        </xdr:to>
        <xdr:sp macro="" textlink="">
          <xdr:nvSpPr>
            <xdr:cNvPr id="15416" name="Group Box 56" hidden="1">
              <a:extLst>
                <a:ext uri="{63B3BB69-23CF-44E3-9099-C40C66FF867C}">
                  <a14:compatExt spid="_x0000_s15416"/>
                </a:ext>
                <a:ext uri="{FF2B5EF4-FFF2-40B4-BE49-F238E27FC236}">
                  <a16:creationId xmlns:a16="http://schemas.microsoft.com/office/drawing/2014/main" id="{00000000-0008-0000-0500-000038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0</xdr:rowOff>
        </xdr:from>
        <xdr:to>
          <xdr:col>6</xdr:col>
          <xdr:colOff>0</xdr:colOff>
          <xdr:row>23</xdr:row>
          <xdr:rowOff>0</xdr:rowOff>
        </xdr:to>
        <xdr:sp macro="" textlink="">
          <xdr:nvSpPr>
            <xdr:cNvPr id="15417" name="Group Box 57" hidden="1">
              <a:extLst>
                <a:ext uri="{63B3BB69-23CF-44E3-9099-C40C66FF867C}">
                  <a14:compatExt spid="_x0000_s15417"/>
                </a:ext>
                <a:ext uri="{FF2B5EF4-FFF2-40B4-BE49-F238E27FC236}">
                  <a16:creationId xmlns:a16="http://schemas.microsoft.com/office/drawing/2014/main" id="{00000000-0008-0000-0500-000039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21</xdr:row>
          <xdr:rowOff>85725</xdr:rowOff>
        </xdr:from>
        <xdr:to>
          <xdr:col>3</xdr:col>
          <xdr:colOff>400050</xdr:colOff>
          <xdr:row>22</xdr:row>
          <xdr:rowOff>9525</xdr:rowOff>
        </xdr:to>
        <xdr:sp macro="" textlink="">
          <xdr:nvSpPr>
            <xdr:cNvPr id="15418" name="Option Button 58" hidden="1">
              <a:extLst>
                <a:ext uri="{63B3BB69-23CF-44E3-9099-C40C66FF867C}">
                  <a14:compatExt spid="_x0000_s15418"/>
                </a:ext>
                <a:ext uri="{FF2B5EF4-FFF2-40B4-BE49-F238E27FC236}">
                  <a16:creationId xmlns:a16="http://schemas.microsoft.com/office/drawing/2014/main" id="{00000000-0008-0000-0500-00003A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21</xdr:row>
          <xdr:rowOff>85725</xdr:rowOff>
        </xdr:from>
        <xdr:to>
          <xdr:col>4</xdr:col>
          <xdr:colOff>400050</xdr:colOff>
          <xdr:row>22</xdr:row>
          <xdr:rowOff>9525</xdr:rowOff>
        </xdr:to>
        <xdr:sp macro="" textlink="">
          <xdr:nvSpPr>
            <xdr:cNvPr id="15419" name="Option Button 59" hidden="1">
              <a:extLst>
                <a:ext uri="{63B3BB69-23CF-44E3-9099-C40C66FF867C}">
                  <a14:compatExt spid="_x0000_s15419"/>
                </a:ext>
                <a:ext uri="{FF2B5EF4-FFF2-40B4-BE49-F238E27FC236}">
                  <a16:creationId xmlns:a16="http://schemas.microsoft.com/office/drawing/2014/main" id="{00000000-0008-0000-0500-00003B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21</xdr:row>
          <xdr:rowOff>85725</xdr:rowOff>
        </xdr:from>
        <xdr:to>
          <xdr:col>5</xdr:col>
          <xdr:colOff>400050</xdr:colOff>
          <xdr:row>22</xdr:row>
          <xdr:rowOff>9525</xdr:rowOff>
        </xdr:to>
        <xdr:sp macro="" textlink="">
          <xdr:nvSpPr>
            <xdr:cNvPr id="15420" name="Option Button 60" hidden="1">
              <a:extLst>
                <a:ext uri="{63B3BB69-23CF-44E3-9099-C40C66FF867C}">
                  <a14:compatExt spid="_x0000_s15420"/>
                </a:ext>
                <a:ext uri="{FF2B5EF4-FFF2-40B4-BE49-F238E27FC236}">
                  <a16:creationId xmlns:a16="http://schemas.microsoft.com/office/drawing/2014/main" id="{00000000-0008-0000-0500-00003C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23</xdr:row>
          <xdr:rowOff>0</xdr:rowOff>
        </xdr:from>
        <xdr:to>
          <xdr:col>6</xdr:col>
          <xdr:colOff>0</xdr:colOff>
          <xdr:row>25</xdr:row>
          <xdr:rowOff>0</xdr:rowOff>
        </xdr:to>
        <xdr:sp macro="" textlink="">
          <xdr:nvSpPr>
            <xdr:cNvPr id="15431" name="Group Box 71" hidden="1">
              <a:extLst>
                <a:ext uri="{63B3BB69-23CF-44E3-9099-C40C66FF867C}">
                  <a14:compatExt spid="_x0000_s15431"/>
                </a:ext>
                <a:ext uri="{FF2B5EF4-FFF2-40B4-BE49-F238E27FC236}">
                  <a16:creationId xmlns:a16="http://schemas.microsoft.com/office/drawing/2014/main" id="{00000000-0008-0000-0500-000047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23</xdr:row>
          <xdr:rowOff>0</xdr:rowOff>
        </xdr:from>
        <xdr:to>
          <xdr:col>6</xdr:col>
          <xdr:colOff>0</xdr:colOff>
          <xdr:row>25</xdr:row>
          <xdr:rowOff>0</xdr:rowOff>
        </xdr:to>
        <xdr:sp macro="" textlink="">
          <xdr:nvSpPr>
            <xdr:cNvPr id="15432" name="Group Box 72" hidden="1">
              <a:extLst>
                <a:ext uri="{63B3BB69-23CF-44E3-9099-C40C66FF867C}">
                  <a14:compatExt spid="_x0000_s15432"/>
                </a:ext>
                <a:ext uri="{FF2B5EF4-FFF2-40B4-BE49-F238E27FC236}">
                  <a16:creationId xmlns:a16="http://schemas.microsoft.com/office/drawing/2014/main" id="{00000000-0008-0000-0500-000048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23</xdr:row>
          <xdr:rowOff>85725</xdr:rowOff>
        </xdr:from>
        <xdr:to>
          <xdr:col>3</xdr:col>
          <xdr:colOff>400050</xdr:colOff>
          <xdr:row>24</xdr:row>
          <xdr:rowOff>9525</xdr:rowOff>
        </xdr:to>
        <xdr:sp macro="" textlink="">
          <xdr:nvSpPr>
            <xdr:cNvPr id="15433" name="Option Button 73" hidden="1">
              <a:extLst>
                <a:ext uri="{63B3BB69-23CF-44E3-9099-C40C66FF867C}">
                  <a14:compatExt spid="_x0000_s15433"/>
                </a:ext>
                <a:ext uri="{FF2B5EF4-FFF2-40B4-BE49-F238E27FC236}">
                  <a16:creationId xmlns:a16="http://schemas.microsoft.com/office/drawing/2014/main" id="{00000000-0008-0000-0500-000049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23</xdr:row>
          <xdr:rowOff>85725</xdr:rowOff>
        </xdr:from>
        <xdr:to>
          <xdr:col>4</xdr:col>
          <xdr:colOff>400050</xdr:colOff>
          <xdr:row>24</xdr:row>
          <xdr:rowOff>9525</xdr:rowOff>
        </xdr:to>
        <xdr:sp macro="" textlink="">
          <xdr:nvSpPr>
            <xdr:cNvPr id="15434" name="Option Button 74" hidden="1">
              <a:extLst>
                <a:ext uri="{63B3BB69-23CF-44E3-9099-C40C66FF867C}">
                  <a14:compatExt spid="_x0000_s15434"/>
                </a:ext>
                <a:ext uri="{FF2B5EF4-FFF2-40B4-BE49-F238E27FC236}">
                  <a16:creationId xmlns:a16="http://schemas.microsoft.com/office/drawing/2014/main" id="{00000000-0008-0000-0500-00004A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23</xdr:row>
          <xdr:rowOff>85725</xdr:rowOff>
        </xdr:from>
        <xdr:to>
          <xdr:col>5</xdr:col>
          <xdr:colOff>400050</xdr:colOff>
          <xdr:row>24</xdr:row>
          <xdr:rowOff>9525</xdr:rowOff>
        </xdr:to>
        <xdr:sp macro="" textlink="">
          <xdr:nvSpPr>
            <xdr:cNvPr id="15435" name="Option Button 75" hidden="1">
              <a:extLst>
                <a:ext uri="{63B3BB69-23CF-44E3-9099-C40C66FF867C}">
                  <a14:compatExt spid="_x0000_s15435"/>
                </a:ext>
                <a:ext uri="{FF2B5EF4-FFF2-40B4-BE49-F238E27FC236}">
                  <a16:creationId xmlns:a16="http://schemas.microsoft.com/office/drawing/2014/main" id="{00000000-0008-0000-0500-00004B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25</xdr:row>
          <xdr:rowOff>0</xdr:rowOff>
        </xdr:from>
        <xdr:to>
          <xdr:col>6</xdr:col>
          <xdr:colOff>0</xdr:colOff>
          <xdr:row>27</xdr:row>
          <xdr:rowOff>0</xdr:rowOff>
        </xdr:to>
        <xdr:sp macro="" textlink="">
          <xdr:nvSpPr>
            <xdr:cNvPr id="15436" name="Group Box 76" hidden="1">
              <a:extLst>
                <a:ext uri="{63B3BB69-23CF-44E3-9099-C40C66FF867C}">
                  <a14:compatExt spid="_x0000_s15436"/>
                </a:ext>
                <a:ext uri="{FF2B5EF4-FFF2-40B4-BE49-F238E27FC236}">
                  <a16:creationId xmlns:a16="http://schemas.microsoft.com/office/drawing/2014/main" id="{00000000-0008-0000-0500-00004C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25</xdr:row>
          <xdr:rowOff>0</xdr:rowOff>
        </xdr:from>
        <xdr:to>
          <xdr:col>6</xdr:col>
          <xdr:colOff>0</xdr:colOff>
          <xdr:row>27</xdr:row>
          <xdr:rowOff>0</xdr:rowOff>
        </xdr:to>
        <xdr:sp macro="" textlink="">
          <xdr:nvSpPr>
            <xdr:cNvPr id="15437" name="Group Box 77" hidden="1">
              <a:extLst>
                <a:ext uri="{63B3BB69-23CF-44E3-9099-C40C66FF867C}">
                  <a14:compatExt spid="_x0000_s15437"/>
                </a:ext>
                <a:ext uri="{FF2B5EF4-FFF2-40B4-BE49-F238E27FC236}">
                  <a16:creationId xmlns:a16="http://schemas.microsoft.com/office/drawing/2014/main" id="{00000000-0008-0000-0500-00004D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25</xdr:row>
          <xdr:rowOff>47625</xdr:rowOff>
        </xdr:from>
        <xdr:to>
          <xdr:col>3</xdr:col>
          <xdr:colOff>400050</xdr:colOff>
          <xdr:row>26</xdr:row>
          <xdr:rowOff>9525</xdr:rowOff>
        </xdr:to>
        <xdr:sp macro="" textlink="">
          <xdr:nvSpPr>
            <xdr:cNvPr id="15438" name="Option Button 78" hidden="1">
              <a:extLst>
                <a:ext uri="{63B3BB69-23CF-44E3-9099-C40C66FF867C}">
                  <a14:compatExt spid="_x0000_s15438"/>
                </a:ext>
                <a:ext uri="{FF2B5EF4-FFF2-40B4-BE49-F238E27FC236}">
                  <a16:creationId xmlns:a16="http://schemas.microsoft.com/office/drawing/2014/main" id="{00000000-0008-0000-0500-00004E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25</xdr:row>
          <xdr:rowOff>47625</xdr:rowOff>
        </xdr:from>
        <xdr:to>
          <xdr:col>4</xdr:col>
          <xdr:colOff>400050</xdr:colOff>
          <xdr:row>26</xdr:row>
          <xdr:rowOff>9525</xdr:rowOff>
        </xdr:to>
        <xdr:sp macro="" textlink="">
          <xdr:nvSpPr>
            <xdr:cNvPr id="15439" name="Option Button 79" hidden="1">
              <a:extLst>
                <a:ext uri="{63B3BB69-23CF-44E3-9099-C40C66FF867C}">
                  <a14:compatExt spid="_x0000_s15439"/>
                </a:ext>
                <a:ext uri="{FF2B5EF4-FFF2-40B4-BE49-F238E27FC236}">
                  <a16:creationId xmlns:a16="http://schemas.microsoft.com/office/drawing/2014/main" id="{00000000-0008-0000-0500-00004F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25</xdr:row>
          <xdr:rowOff>47625</xdr:rowOff>
        </xdr:from>
        <xdr:to>
          <xdr:col>5</xdr:col>
          <xdr:colOff>400050</xdr:colOff>
          <xdr:row>26</xdr:row>
          <xdr:rowOff>9525</xdr:rowOff>
        </xdr:to>
        <xdr:sp macro="" textlink="">
          <xdr:nvSpPr>
            <xdr:cNvPr id="15440" name="Option Button 80" hidden="1">
              <a:extLst>
                <a:ext uri="{63B3BB69-23CF-44E3-9099-C40C66FF867C}">
                  <a14:compatExt spid="_x0000_s15440"/>
                </a:ext>
                <a:ext uri="{FF2B5EF4-FFF2-40B4-BE49-F238E27FC236}">
                  <a16:creationId xmlns:a16="http://schemas.microsoft.com/office/drawing/2014/main" id="{00000000-0008-0000-0500-000050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27</xdr:row>
          <xdr:rowOff>0</xdr:rowOff>
        </xdr:from>
        <xdr:to>
          <xdr:col>6</xdr:col>
          <xdr:colOff>0</xdr:colOff>
          <xdr:row>29</xdr:row>
          <xdr:rowOff>0</xdr:rowOff>
        </xdr:to>
        <xdr:sp macro="" textlink="">
          <xdr:nvSpPr>
            <xdr:cNvPr id="15449" name="Group Box 89" hidden="1">
              <a:extLst>
                <a:ext uri="{63B3BB69-23CF-44E3-9099-C40C66FF867C}">
                  <a14:compatExt spid="_x0000_s15449"/>
                </a:ext>
                <a:ext uri="{FF2B5EF4-FFF2-40B4-BE49-F238E27FC236}">
                  <a16:creationId xmlns:a16="http://schemas.microsoft.com/office/drawing/2014/main" id="{00000000-0008-0000-0500-000059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27</xdr:row>
          <xdr:rowOff>0</xdr:rowOff>
        </xdr:from>
        <xdr:to>
          <xdr:col>6</xdr:col>
          <xdr:colOff>0</xdr:colOff>
          <xdr:row>29</xdr:row>
          <xdr:rowOff>0</xdr:rowOff>
        </xdr:to>
        <xdr:sp macro="" textlink="">
          <xdr:nvSpPr>
            <xdr:cNvPr id="15450" name="Group Box 90" hidden="1">
              <a:extLst>
                <a:ext uri="{63B3BB69-23CF-44E3-9099-C40C66FF867C}">
                  <a14:compatExt spid="_x0000_s15450"/>
                </a:ext>
                <a:ext uri="{FF2B5EF4-FFF2-40B4-BE49-F238E27FC236}">
                  <a16:creationId xmlns:a16="http://schemas.microsoft.com/office/drawing/2014/main" id="{00000000-0008-0000-0500-00005A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27</xdr:row>
          <xdr:rowOff>47625</xdr:rowOff>
        </xdr:from>
        <xdr:to>
          <xdr:col>3</xdr:col>
          <xdr:colOff>400050</xdr:colOff>
          <xdr:row>28</xdr:row>
          <xdr:rowOff>38100</xdr:rowOff>
        </xdr:to>
        <xdr:sp macro="" textlink="">
          <xdr:nvSpPr>
            <xdr:cNvPr id="15451" name="Option Button 91" hidden="1">
              <a:extLst>
                <a:ext uri="{63B3BB69-23CF-44E3-9099-C40C66FF867C}">
                  <a14:compatExt spid="_x0000_s15451"/>
                </a:ext>
                <a:ext uri="{FF2B5EF4-FFF2-40B4-BE49-F238E27FC236}">
                  <a16:creationId xmlns:a16="http://schemas.microsoft.com/office/drawing/2014/main" id="{00000000-0008-0000-0500-00005B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27</xdr:row>
          <xdr:rowOff>47625</xdr:rowOff>
        </xdr:from>
        <xdr:to>
          <xdr:col>4</xdr:col>
          <xdr:colOff>400050</xdr:colOff>
          <xdr:row>28</xdr:row>
          <xdr:rowOff>38100</xdr:rowOff>
        </xdr:to>
        <xdr:sp macro="" textlink="">
          <xdr:nvSpPr>
            <xdr:cNvPr id="15452" name="Option Button 92" hidden="1">
              <a:extLst>
                <a:ext uri="{63B3BB69-23CF-44E3-9099-C40C66FF867C}">
                  <a14:compatExt spid="_x0000_s15452"/>
                </a:ext>
                <a:ext uri="{FF2B5EF4-FFF2-40B4-BE49-F238E27FC236}">
                  <a16:creationId xmlns:a16="http://schemas.microsoft.com/office/drawing/2014/main" id="{00000000-0008-0000-0500-00005C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27</xdr:row>
          <xdr:rowOff>47625</xdr:rowOff>
        </xdr:from>
        <xdr:to>
          <xdr:col>5</xdr:col>
          <xdr:colOff>400050</xdr:colOff>
          <xdr:row>28</xdr:row>
          <xdr:rowOff>38100</xdr:rowOff>
        </xdr:to>
        <xdr:sp macro="" textlink="">
          <xdr:nvSpPr>
            <xdr:cNvPr id="15453" name="Option Button 93" hidden="1">
              <a:extLst>
                <a:ext uri="{63B3BB69-23CF-44E3-9099-C40C66FF867C}">
                  <a14:compatExt spid="_x0000_s15453"/>
                </a:ext>
                <a:ext uri="{FF2B5EF4-FFF2-40B4-BE49-F238E27FC236}">
                  <a16:creationId xmlns:a16="http://schemas.microsoft.com/office/drawing/2014/main" id="{00000000-0008-0000-0500-00005D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29</xdr:row>
          <xdr:rowOff>0</xdr:rowOff>
        </xdr:from>
        <xdr:to>
          <xdr:col>6</xdr:col>
          <xdr:colOff>0</xdr:colOff>
          <xdr:row>31</xdr:row>
          <xdr:rowOff>0</xdr:rowOff>
        </xdr:to>
        <xdr:sp macro="" textlink="">
          <xdr:nvSpPr>
            <xdr:cNvPr id="15457" name="Group Box 97" hidden="1">
              <a:extLst>
                <a:ext uri="{63B3BB69-23CF-44E3-9099-C40C66FF867C}">
                  <a14:compatExt spid="_x0000_s15457"/>
                </a:ext>
                <a:ext uri="{FF2B5EF4-FFF2-40B4-BE49-F238E27FC236}">
                  <a16:creationId xmlns:a16="http://schemas.microsoft.com/office/drawing/2014/main" id="{00000000-0008-0000-0500-000061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29</xdr:row>
          <xdr:rowOff>0</xdr:rowOff>
        </xdr:from>
        <xdr:to>
          <xdr:col>6</xdr:col>
          <xdr:colOff>0</xdr:colOff>
          <xdr:row>31</xdr:row>
          <xdr:rowOff>0</xdr:rowOff>
        </xdr:to>
        <xdr:sp macro="" textlink="">
          <xdr:nvSpPr>
            <xdr:cNvPr id="15458" name="Group Box 98" hidden="1">
              <a:extLst>
                <a:ext uri="{63B3BB69-23CF-44E3-9099-C40C66FF867C}">
                  <a14:compatExt spid="_x0000_s15458"/>
                </a:ext>
                <a:ext uri="{FF2B5EF4-FFF2-40B4-BE49-F238E27FC236}">
                  <a16:creationId xmlns:a16="http://schemas.microsoft.com/office/drawing/2014/main" id="{00000000-0008-0000-0500-000062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29</xdr:row>
          <xdr:rowOff>47625</xdr:rowOff>
        </xdr:from>
        <xdr:to>
          <xdr:col>3</xdr:col>
          <xdr:colOff>400050</xdr:colOff>
          <xdr:row>30</xdr:row>
          <xdr:rowOff>19050</xdr:rowOff>
        </xdr:to>
        <xdr:sp macro="" textlink="">
          <xdr:nvSpPr>
            <xdr:cNvPr id="15459" name="Option Button 99" hidden="1">
              <a:extLst>
                <a:ext uri="{63B3BB69-23CF-44E3-9099-C40C66FF867C}">
                  <a14:compatExt spid="_x0000_s15459"/>
                </a:ext>
                <a:ext uri="{FF2B5EF4-FFF2-40B4-BE49-F238E27FC236}">
                  <a16:creationId xmlns:a16="http://schemas.microsoft.com/office/drawing/2014/main" id="{00000000-0008-0000-0500-000063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29</xdr:row>
          <xdr:rowOff>47625</xdr:rowOff>
        </xdr:from>
        <xdr:to>
          <xdr:col>4</xdr:col>
          <xdr:colOff>400050</xdr:colOff>
          <xdr:row>30</xdr:row>
          <xdr:rowOff>19050</xdr:rowOff>
        </xdr:to>
        <xdr:sp macro="" textlink="">
          <xdr:nvSpPr>
            <xdr:cNvPr id="15460" name="Option Button 100" hidden="1">
              <a:extLst>
                <a:ext uri="{63B3BB69-23CF-44E3-9099-C40C66FF867C}">
                  <a14:compatExt spid="_x0000_s15460"/>
                </a:ext>
                <a:ext uri="{FF2B5EF4-FFF2-40B4-BE49-F238E27FC236}">
                  <a16:creationId xmlns:a16="http://schemas.microsoft.com/office/drawing/2014/main" id="{00000000-0008-0000-0500-000064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29</xdr:row>
          <xdr:rowOff>47625</xdr:rowOff>
        </xdr:from>
        <xdr:to>
          <xdr:col>5</xdr:col>
          <xdr:colOff>400050</xdr:colOff>
          <xdr:row>30</xdr:row>
          <xdr:rowOff>19050</xdr:rowOff>
        </xdr:to>
        <xdr:sp macro="" textlink="">
          <xdr:nvSpPr>
            <xdr:cNvPr id="15461" name="Option Button 101" hidden="1">
              <a:extLst>
                <a:ext uri="{63B3BB69-23CF-44E3-9099-C40C66FF867C}">
                  <a14:compatExt spid="_x0000_s15461"/>
                </a:ext>
                <a:ext uri="{FF2B5EF4-FFF2-40B4-BE49-F238E27FC236}">
                  <a16:creationId xmlns:a16="http://schemas.microsoft.com/office/drawing/2014/main" id="{00000000-0008-0000-0500-000065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31</xdr:row>
          <xdr:rowOff>0</xdr:rowOff>
        </xdr:from>
        <xdr:to>
          <xdr:col>6</xdr:col>
          <xdr:colOff>0</xdr:colOff>
          <xdr:row>33</xdr:row>
          <xdr:rowOff>0</xdr:rowOff>
        </xdr:to>
        <xdr:sp macro="" textlink="">
          <xdr:nvSpPr>
            <xdr:cNvPr id="15462" name="Group Box 102" hidden="1">
              <a:extLst>
                <a:ext uri="{63B3BB69-23CF-44E3-9099-C40C66FF867C}">
                  <a14:compatExt spid="_x0000_s15462"/>
                </a:ext>
                <a:ext uri="{FF2B5EF4-FFF2-40B4-BE49-F238E27FC236}">
                  <a16:creationId xmlns:a16="http://schemas.microsoft.com/office/drawing/2014/main" id="{00000000-0008-0000-0500-000066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31</xdr:row>
          <xdr:rowOff>0</xdr:rowOff>
        </xdr:from>
        <xdr:to>
          <xdr:col>6</xdr:col>
          <xdr:colOff>0</xdr:colOff>
          <xdr:row>33</xdr:row>
          <xdr:rowOff>0</xdr:rowOff>
        </xdr:to>
        <xdr:sp macro="" textlink="">
          <xdr:nvSpPr>
            <xdr:cNvPr id="15463" name="Group Box 103" hidden="1">
              <a:extLst>
                <a:ext uri="{63B3BB69-23CF-44E3-9099-C40C66FF867C}">
                  <a14:compatExt spid="_x0000_s15463"/>
                </a:ext>
                <a:ext uri="{FF2B5EF4-FFF2-40B4-BE49-F238E27FC236}">
                  <a16:creationId xmlns:a16="http://schemas.microsoft.com/office/drawing/2014/main" id="{00000000-0008-0000-0500-000067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31</xdr:row>
          <xdr:rowOff>47625</xdr:rowOff>
        </xdr:from>
        <xdr:to>
          <xdr:col>3</xdr:col>
          <xdr:colOff>400050</xdr:colOff>
          <xdr:row>32</xdr:row>
          <xdr:rowOff>19050</xdr:rowOff>
        </xdr:to>
        <xdr:sp macro="" textlink="">
          <xdr:nvSpPr>
            <xdr:cNvPr id="15464" name="Option Button 104" hidden="1">
              <a:extLst>
                <a:ext uri="{63B3BB69-23CF-44E3-9099-C40C66FF867C}">
                  <a14:compatExt spid="_x0000_s15464"/>
                </a:ext>
                <a:ext uri="{FF2B5EF4-FFF2-40B4-BE49-F238E27FC236}">
                  <a16:creationId xmlns:a16="http://schemas.microsoft.com/office/drawing/2014/main" id="{00000000-0008-0000-0500-000068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31</xdr:row>
          <xdr:rowOff>47625</xdr:rowOff>
        </xdr:from>
        <xdr:to>
          <xdr:col>4</xdr:col>
          <xdr:colOff>400050</xdr:colOff>
          <xdr:row>32</xdr:row>
          <xdr:rowOff>19050</xdr:rowOff>
        </xdr:to>
        <xdr:sp macro="" textlink="">
          <xdr:nvSpPr>
            <xdr:cNvPr id="15465" name="Option Button 105" hidden="1">
              <a:extLst>
                <a:ext uri="{63B3BB69-23CF-44E3-9099-C40C66FF867C}">
                  <a14:compatExt spid="_x0000_s15465"/>
                </a:ext>
                <a:ext uri="{FF2B5EF4-FFF2-40B4-BE49-F238E27FC236}">
                  <a16:creationId xmlns:a16="http://schemas.microsoft.com/office/drawing/2014/main" id="{00000000-0008-0000-0500-000069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31</xdr:row>
          <xdr:rowOff>47625</xdr:rowOff>
        </xdr:from>
        <xdr:to>
          <xdr:col>5</xdr:col>
          <xdr:colOff>400050</xdr:colOff>
          <xdr:row>32</xdr:row>
          <xdr:rowOff>19050</xdr:rowOff>
        </xdr:to>
        <xdr:sp macro="" textlink="">
          <xdr:nvSpPr>
            <xdr:cNvPr id="15466" name="Option Button 106" hidden="1">
              <a:extLst>
                <a:ext uri="{63B3BB69-23CF-44E3-9099-C40C66FF867C}">
                  <a14:compatExt spid="_x0000_s15466"/>
                </a:ext>
                <a:ext uri="{FF2B5EF4-FFF2-40B4-BE49-F238E27FC236}">
                  <a16:creationId xmlns:a16="http://schemas.microsoft.com/office/drawing/2014/main" id="{00000000-0008-0000-0500-00006A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33</xdr:row>
          <xdr:rowOff>0</xdr:rowOff>
        </xdr:from>
        <xdr:to>
          <xdr:col>6</xdr:col>
          <xdr:colOff>0</xdr:colOff>
          <xdr:row>35</xdr:row>
          <xdr:rowOff>0</xdr:rowOff>
        </xdr:to>
        <xdr:sp macro="" textlink="">
          <xdr:nvSpPr>
            <xdr:cNvPr id="15484" name="Group Box 124" hidden="1">
              <a:extLst>
                <a:ext uri="{63B3BB69-23CF-44E3-9099-C40C66FF867C}">
                  <a14:compatExt spid="_x0000_s15484"/>
                </a:ext>
                <a:ext uri="{FF2B5EF4-FFF2-40B4-BE49-F238E27FC236}">
                  <a16:creationId xmlns:a16="http://schemas.microsoft.com/office/drawing/2014/main" id="{00000000-0008-0000-0500-00007C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33</xdr:row>
          <xdr:rowOff>238125</xdr:rowOff>
        </xdr:from>
        <xdr:to>
          <xdr:col>3</xdr:col>
          <xdr:colOff>400050</xdr:colOff>
          <xdr:row>33</xdr:row>
          <xdr:rowOff>514350</xdr:rowOff>
        </xdr:to>
        <xdr:sp macro="" textlink="">
          <xdr:nvSpPr>
            <xdr:cNvPr id="15486" name="Option Button 126" hidden="1">
              <a:extLst>
                <a:ext uri="{63B3BB69-23CF-44E3-9099-C40C66FF867C}">
                  <a14:compatExt spid="_x0000_s15486"/>
                </a:ext>
                <a:ext uri="{FF2B5EF4-FFF2-40B4-BE49-F238E27FC236}">
                  <a16:creationId xmlns:a16="http://schemas.microsoft.com/office/drawing/2014/main" id="{00000000-0008-0000-0500-00007E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33</xdr:row>
          <xdr:rowOff>238125</xdr:rowOff>
        </xdr:from>
        <xdr:to>
          <xdr:col>4</xdr:col>
          <xdr:colOff>400050</xdr:colOff>
          <xdr:row>33</xdr:row>
          <xdr:rowOff>514350</xdr:rowOff>
        </xdr:to>
        <xdr:sp macro="" textlink="">
          <xdr:nvSpPr>
            <xdr:cNvPr id="15487" name="Option Button 127" hidden="1">
              <a:extLst>
                <a:ext uri="{63B3BB69-23CF-44E3-9099-C40C66FF867C}">
                  <a14:compatExt spid="_x0000_s15487"/>
                </a:ext>
                <a:ext uri="{FF2B5EF4-FFF2-40B4-BE49-F238E27FC236}">
                  <a16:creationId xmlns:a16="http://schemas.microsoft.com/office/drawing/2014/main" id="{00000000-0008-0000-0500-00007F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33</xdr:row>
          <xdr:rowOff>238125</xdr:rowOff>
        </xdr:from>
        <xdr:to>
          <xdr:col>5</xdr:col>
          <xdr:colOff>400050</xdr:colOff>
          <xdr:row>33</xdr:row>
          <xdr:rowOff>514350</xdr:rowOff>
        </xdr:to>
        <xdr:sp macro="" textlink="">
          <xdr:nvSpPr>
            <xdr:cNvPr id="15488" name="Option Button 128" hidden="1">
              <a:extLst>
                <a:ext uri="{63B3BB69-23CF-44E3-9099-C40C66FF867C}">
                  <a14:compatExt spid="_x0000_s15488"/>
                </a:ext>
                <a:ext uri="{FF2B5EF4-FFF2-40B4-BE49-F238E27FC236}">
                  <a16:creationId xmlns:a16="http://schemas.microsoft.com/office/drawing/2014/main" id="{00000000-0008-0000-0500-000080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35</xdr:row>
          <xdr:rowOff>0</xdr:rowOff>
        </xdr:from>
        <xdr:to>
          <xdr:col>6</xdr:col>
          <xdr:colOff>0</xdr:colOff>
          <xdr:row>37</xdr:row>
          <xdr:rowOff>0</xdr:rowOff>
        </xdr:to>
        <xdr:sp macro="" textlink="">
          <xdr:nvSpPr>
            <xdr:cNvPr id="15514" name="Group Box 154" hidden="1">
              <a:extLst>
                <a:ext uri="{63B3BB69-23CF-44E3-9099-C40C66FF867C}">
                  <a14:compatExt spid="_x0000_s15514"/>
                </a:ext>
                <a:ext uri="{FF2B5EF4-FFF2-40B4-BE49-F238E27FC236}">
                  <a16:creationId xmlns:a16="http://schemas.microsoft.com/office/drawing/2014/main" id="{00000000-0008-0000-0500-00009A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35</xdr:row>
          <xdr:rowOff>0</xdr:rowOff>
        </xdr:from>
        <xdr:to>
          <xdr:col>6</xdr:col>
          <xdr:colOff>0</xdr:colOff>
          <xdr:row>37</xdr:row>
          <xdr:rowOff>0</xdr:rowOff>
        </xdr:to>
        <xdr:sp macro="" textlink="">
          <xdr:nvSpPr>
            <xdr:cNvPr id="15515" name="Group Box 155" hidden="1">
              <a:extLst>
                <a:ext uri="{63B3BB69-23CF-44E3-9099-C40C66FF867C}">
                  <a14:compatExt spid="_x0000_s15515"/>
                </a:ext>
                <a:ext uri="{FF2B5EF4-FFF2-40B4-BE49-F238E27FC236}">
                  <a16:creationId xmlns:a16="http://schemas.microsoft.com/office/drawing/2014/main" id="{00000000-0008-0000-0500-00009B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35</xdr:row>
          <xdr:rowOff>0</xdr:rowOff>
        </xdr:from>
        <xdr:to>
          <xdr:col>6</xdr:col>
          <xdr:colOff>0</xdr:colOff>
          <xdr:row>37</xdr:row>
          <xdr:rowOff>0</xdr:rowOff>
        </xdr:to>
        <xdr:sp macro="" textlink="">
          <xdr:nvSpPr>
            <xdr:cNvPr id="15524" name="Group Box 164" hidden="1">
              <a:extLst>
                <a:ext uri="{63B3BB69-23CF-44E3-9099-C40C66FF867C}">
                  <a14:compatExt spid="_x0000_s15524"/>
                </a:ext>
                <a:ext uri="{FF2B5EF4-FFF2-40B4-BE49-F238E27FC236}">
                  <a16:creationId xmlns:a16="http://schemas.microsoft.com/office/drawing/2014/main" id="{00000000-0008-0000-0500-0000A4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35</xdr:row>
          <xdr:rowOff>123825</xdr:rowOff>
        </xdr:from>
        <xdr:to>
          <xdr:col>3</xdr:col>
          <xdr:colOff>400050</xdr:colOff>
          <xdr:row>36</xdr:row>
          <xdr:rowOff>133350</xdr:rowOff>
        </xdr:to>
        <xdr:sp macro="" textlink="">
          <xdr:nvSpPr>
            <xdr:cNvPr id="15525" name="Option Button 165" hidden="1">
              <a:extLst>
                <a:ext uri="{63B3BB69-23CF-44E3-9099-C40C66FF867C}">
                  <a14:compatExt spid="_x0000_s15525"/>
                </a:ext>
                <a:ext uri="{FF2B5EF4-FFF2-40B4-BE49-F238E27FC236}">
                  <a16:creationId xmlns:a16="http://schemas.microsoft.com/office/drawing/2014/main" id="{00000000-0008-0000-0500-0000A5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35</xdr:row>
          <xdr:rowOff>123825</xdr:rowOff>
        </xdr:from>
        <xdr:to>
          <xdr:col>4</xdr:col>
          <xdr:colOff>400050</xdr:colOff>
          <xdr:row>36</xdr:row>
          <xdr:rowOff>133350</xdr:rowOff>
        </xdr:to>
        <xdr:sp macro="" textlink="">
          <xdr:nvSpPr>
            <xdr:cNvPr id="15526" name="Option Button 166" hidden="1">
              <a:extLst>
                <a:ext uri="{63B3BB69-23CF-44E3-9099-C40C66FF867C}">
                  <a14:compatExt spid="_x0000_s15526"/>
                </a:ext>
                <a:ext uri="{FF2B5EF4-FFF2-40B4-BE49-F238E27FC236}">
                  <a16:creationId xmlns:a16="http://schemas.microsoft.com/office/drawing/2014/main" id="{00000000-0008-0000-0500-0000A6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35</xdr:row>
          <xdr:rowOff>123825</xdr:rowOff>
        </xdr:from>
        <xdr:to>
          <xdr:col>5</xdr:col>
          <xdr:colOff>400050</xdr:colOff>
          <xdr:row>36</xdr:row>
          <xdr:rowOff>133350</xdr:rowOff>
        </xdr:to>
        <xdr:sp macro="" textlink="">
          <xdr:nvSpPr>
            <xdr:cNvPr id="15527" name="Option Button 167" hidden="1">
              <a:extLst>
                <a:ext uri="{63B3BB69-23CF-44E3-9099-C40C66FF867C}">
                  <a14:compatExt spid="_x0000_s15527"/>
                </a:ext>
                <a:ext uri="{FF2B5EF4-FFF2-40B4-BE49-F238E27FC236}">
                  <a16:creationId xmlns:a16="http://schemas.microsoft.com/office/drawing/2014/main" id="{00000000-0008-0000-0500-0000A73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13</xdr:row>
          <xdr:rowOff>123825</xdr:rowOff>
        </xdr:from>
        <xdr:to>
          <xdr:col>3</xdr:col>
          <xdr:colOff>438150</xdr:colOff>
          <xdr:row>13</xdr:row>
          <xdr:rowOff>400050</xdr:rowOff>
        </xdr:to>
        <xdr:sp macro="" textlink="">
          <xdr:nvSpPr>
            <xdr:cNvPr id="15586" name="Option Button 226" hidden="1">
              <a:extLst>
                <a:ext uri="{63B3BB69-23CF-44E3-9099-C40C66FF867C}">
                  <a14:compatExt spid="_x0000_s15586"/>
                </a:ext>
                <a:ext uri="{FF2B5EF4-FFF2-40B4-BE49-F238E27FC236}">
                  <a16:creationId xmlns:a16="http://schemas.microsoft.com/office/drawing/2014/main" id="{00000000-0008-0000-0500-0000E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123825</xdr:rowOff>
        </xdr:from>
        <xdr:to>
          <xdr:col>4</xdr:col>
          <xdr:colOff>371475</xdr:colOff>
          <xdr:row>13</xdr:row>
          <xdr:rowOff>400050</xdr:rowOff>
        </xdr:to>
        <xdr:sp macro="" textlink="">
          <xdr:nvSpPr>
            <xdr:cNvPr id="15587" name="Option Button 227" hidden="1">
              <a:extLst>
                <a:ext uri="{63B3BB69-23CF-44E3-9099-C40C66FF867C}">
                  <a14:compatExt spid="_x0000_s15587"/>
                </a:ext>
                <a:ext uri="{FF2B5EF4-FFF2-40B4-BE49-F238E27FC236}">
                  <a16:creationId xmlns:a16="http://schemas.microsoft.com/office/drawing/2014/main" id="{00000000-0008-0000-0500-0000E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13</xdr:row>
          <xdr:rowOff>123825</xdr:rowOff>
        </xdr:from>
        <xdr:to>
          <xdr:col>5</xdr:col>
          <xdr:colOff>438150</xdr:colOff>
          <xdr:row>13</xdr:row>
          <xdr:rowOff>400050</xdr:rowOff>
        </xdr:to>
        <xdr:sp macro="" textlink="">
          <xdr:nvSpPr>
            <xdr:cNvPr id="15588" name="Option Button 228" hidden="1">
              <a:extLst>
                <a:ext uri="{63B3BB69-23CF-44E3-9099-C40C66FF867C}">
                  <a14:compatExt spid="_x0000_s15588"/>
                </a:ext>
                <a:ext uri="{FF2B5EF4-FFF2-40B4-BE49-F238E27FC236}">
                  <a16:creationId xmlns:a16="http://schemas.microsoft.com/office/drawing/2014/main" id="{00000000-0008-0000-0500-0000E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0</xdr:rowOff>
        </xdr:from>
        <xdr:to>
          <xdr:col>6</xdr:col>
          <xdr:colOff>0</xdr:colOff>
          <xdr:row>15</xdr:row>
          <xdr:rowOff>0</xdr:rowOff>
        </xdr:to>
        <xdr:sp macro="" textlink="">
          <xdr:nvSpPr>
            <xdr:cNvPr id="15589" name="Group Box 229" hidden="1">
              <a:extLst>
                <a:ext uri="{63B3BB69-23CF-44E3-9099-C40C66FF867C}">
                  <a14:compatExt spid="_x0000_s15589"/>
                </a:ext>
                <a:ext uri="{FF2B5EF4-FFF2-40B4-BE49-F238E27FC236}">
                  <a16:creationId xmlns:a16="http://schemas.microsoft.com/office/drawing/2014/main" id="{00000000-0008-0000-0500-0000E5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0</xdr:colOff>
          <xdr:row>13</xdr:row>
          <xdr:rowOff>9525</xdr:rowOff>
        </xdr:from>
        <xdr:to>
          <xdr:col>8</xdr:col>
          <xdr:colOff>438150</xdr:colOff>
          <xdr:row>14</xdr:row>
          <xdr:rowOff>0</xdr:rowOff>
        </xdr:to>
        <xdr:grpSp>
          <xdr:nvGrpSpPr>
            <xdr:cNvPr id="7" name="Gruppieren 6">
              <a:extLst>
                <a:ext uri="{FF2B5EF4-FFF2-40B4-BE49-F238E27FC236}">
                  <a16:creationId xmlns:a16="http://schemas.microsoft.com/office/drawing/2014/main" id="{00000000-0008-0000-0500-000007000000}"/>
                </a:ext>
              </a:extLst>
            </xdr:cNvPr>
            <xdr:cNvGrpSpPr/>
          </xdr:nvGrpSpPr>
          <xdr:grpSpPr>
            <a:xfrm>
              <a:off x="10267950" y="3009900"/>
              <a:ext cx="6819900" cy="447675"/>
              <a:chOff x="10267950" y="3009900"/>
              <a:chExt cx="6819900" cy="447675"/>
            </a:xfrm>
          </xdr:grpSpPr>
          <xdr:sp macro="" textlink="">
            <xdr:nvSpPr>
              <xdr:cNvPr id="15590" name="CheckBox1" hidden="1">
                <a:extLst>
                  <a:ext uri="{63B3BB69-23CF-44E3-9099-C40C66FF867C}">
                    <a14:compatExt spid="_x0000_s15590"/>
                  </a:ext>
                  <a:ext uri="{FF2B5EF4-FFF2-40B4-BE49-F238E27FC236}">
                    <a16:creationId xmlns:a16="http://schemas.microsoft.com/office/drawing/2014/main" id="{00000000-0008-0000-0500-0000E63C0000}"/>
                  </a:ext>
                </a:extLst>
              </xdr:cNvPr>
              <xdr:cNvSpPr/>
            </xdr:nvSpPr>
            <xdr:spPr bwMode="auto">
              <a:xfrm>
                <a:off x="10267950" y="3009900"/>
                <a:ext cx="1619250" cy="447675"/>
              </a:xfrm>
              <a:prstGeom prst="rect">
                <a:avLst/>
              </a:prstGeom>
              <a:noFill/>
              <a:ln>
                <a:noFill/>
              </a:ln>
              <a:extLst>
                <a:ext uri="{91240B29-F687-4F45-9708-019B960494DF}">
                  <a14:hiddenLine w="9525">
                    <a:noFill/>
                    <a:miter lim="800000"/>
                    <a:headEnd/>
                    <a:tailEnd/>
                  </a14:hiddenLine>
                </a:ext>
              </a:extLst>
            </xdr:spPr>
          </xdr:sp>
          <xdr:sp macro="" textlink="">
            <xdr:nvSpPr>
              <xdr:cNvPr id="15591" name="CheckBox2" hidden="1">
                <a:extLst>
                  <a:ext uri="{63B3BB69-23CF-44E3-9099-C40C66FF867C}">
                    <a14:compatExt spid="_x0000_s15591"/>
                  </a:ext>
                  <a:ext uri="{FF2B5EF4-FFF2-40B4-BE49-F238E27FC236}">
                    <a16:creationId xmlns:a16="http://schemas.microsoft.com/office/drawing/2014/main" id="{00000000-0008-0000-0500-0000E73C0000}"/>
                  </a:ext>
                </a:extLst>
              </xdr:cNvPr>
              <xdr:cNvSpPr/>
            </xdr:nvSpPr>
            <xdr:spPr bwMode="auto">
              <a:xfrm>
                <a:off x="12001500" y="3009900"/>
                <a:ext cx="1619250" cy="447675"/>
              </a:xfrm>
              <a:prstGeom prst="rect">
                <a:avLst/>
              </a:prstGeom>
              <a:noFill/>
              <a:ln>
                <a:noFill/>
              </a:ln>
              <a:extLst>
                <a:ext uri="{91240B29-F687-4F45-9708-019B960494DF}">
                  <a14:hiddenLine w="9525">
                    <a:noFill/>
                    <a:miter lim="800000"/>
                    <a:headEnd/>
                    <a:tailEnd/>
                  </a14:hiddenLine>
                </a:ext>
              </a:extLst>
            </xdr:spPr>
          </xdr:sp>
          <xdr:sp macro="" textlink="">
            <xdr:nvSpPr>
              <xdr:cNvPr id="15592" name="CheckBox3" hidden="1">
                <a:extLst>
                  <a:ext uri="{63B3BB69-23CF-44E3-9099-C40C66FF867C}">
                    <a14:compatExt spid="_x0000_s15592"/>
                  </a:ext>
                  <a:ext uri="{FF2B5EF4-FFF2-40B4-BE49-F238E27FC236}">
                    <a16:creationId xmlns:a16="http://schemas.microsoft.com/office/drawing/2014/main" id="{00000000-0008-0000-0500-0000E83C0000}"/>
                  </a:ext>
                </a:extLst>
              </xdr:cNvPr>
              <xdr:cNvSpPr/>
            </xdr:nvSpPr>
            <xdr:spPr bwMode="auto">
              <a:xfrm>
                <a:off x="13611225" y="3009900"/>
                <a:ext cx="1838325" cy="447675"/>
              </a:xfrm>
              <a:prstGeom prst="rect">
                <a:avLst/>
              </a:prstGeom>
              <a:noFill/>
              <a:ln>
                <a:noFill/>
              </a:ln>
              <a:extLst>
                <a:ext uri="{91240B29-F687-4F45-9708-019B960494DF}">
                  <a14:hiddenLine w="9525">
                    <a:noFill/>
                    <a:miter lim="800000"/>
                    <a:headEnd/>
                    <a:tailEnd/>
                  </a14:hiddenLine>
                </a:ext>
              </a:extLst>
            </xdr:spPr>
          </xdr:sp>
          <xdr:sp macro="" textlink="">
            <xdr:nvSpPr>
              <xdr:cNvPr id="15594" name="CheckBox4" hidden="1">
                <a:extLst>
                  <a:ext uri="{63B3BB69-23CF-44E3-9099-C40C66FF867C}">
                    <a14:compatExt spid="_x0000_s15594"/>
                  </a:ext>
                  <a:ext uri="{FF2B5EF4-FFF2-40B4-BE49-F238E27FC236}">
                    <a16:creationId xmlns:a16="http://schemas.microsoft.com/office/drawing/2014/main" id="{00000000-0008-0000-0500-0000EA3C0000}"/>
                  </a:ext>
                </a:extLst>
              </xdr:cNvPr>
              <xdr:cNvSpPr/>
            </xdr:nvSpPr>
            <xdr:spPr bwMode="auto">
              <a:xfrm>
                <a:off x="15468600" y="3009901"/>
                <a:ext cx="1619250" cy="42862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15</xdr:row>
          <xdr:rowOff>9526</xdr:rowOff>
        </xdr:from>
        <xdr:to>
          <xdr:col>8</xdr:col>
          <xdr:colOff>438150</xdr:colOff>
          <xdr:row>16</xdr:row>
          <xdr:rowOff>2</xdr:rowOff>
        </xdr:to>
        <xdr:grpSp>
          <xdr:nvGrpSpPr>
            <xdr:cNvPr id="114" name="Gruppieren 113">
              <a:extLst>
                <a:ext uri="{FF2B5EF4-FFF2-40B4-BE49-F238E27FC236}">
                  <a16:creationId xmlns:a16="http://schemas.microsoft.com/office/drawing/2014/main" id="{00000000-0008-0000-0500-000072000000}"/>
                </a:ext>
              </a:extLst>
            </xdr:cNvPr>
            <xdr:cNvGrpSpPr/>
          </xdr:nvGrpSpPr>
          <xdr:grpSpPr>
            <a:xfrm>
              <a:off x="10267950" y="3695701"/>
              <a:ext cx="6819900" cy="447676"/>
              <a:chOff x="10267949" y="3006989"/>
              <a:chExt cx="6819900" cy="310886"/>
            </a:xfrm>
          </xdr:grpSpPr>
          <xdr:sp macro="" textlink="">
            <xdr:nvSpPr>
              <xdr:cNvPr id="15595" name="CheckBox5" hidden="1">
                <a:extLst>
                  <a:ext uri="{63B3BB69-23CF-44E3-9099-C40C66FF867C}">
                    <a14:compatExt spid="_x0000_s15595"/>
                  </a:ext>
                  <a:ext uri="{FF2B5EF4-FFF2-40B4-BE49-F238E27FC236}">
                    <a16:creationId xmlns:a16="http://schemas.microsoft.com/office/drawing/2014/main" id="{00000000-0008-0000-0500-0000EB3C0000}"/>
                  </a:ext>
                </a:extLst>
              </xdr:cNvPr>
              <xdr:cNvSpPr/>
            </xdr:nvSpPr>
            <xdr:spPr bwMode="auto">
              <a:xfrm>
                <a:off x="10267949" y="3009900"/>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596" name="CheckBox6" hidden="1">
                <a:extLst>
                  <a:ext uri="{63B3BB69-23CF-44E3-9099-C40C66FF867C}">
                    <a14:compatExt spid="_x0000_s15596"/>
                  </a:ext>
                  <a:ext uri="{FF2B5EF4-FFF2-40B4-BE49-F238E27FC236}">
                    <a16:creationId xmlns:a16="http://schemas.microsoft.com/office/drawing/2014/main" id="{00000000-0008-0000-0500-0000EC3C0000}"/>
                  </a:ext>
                </a:extLst>
              </xdr:cNvPr>
              <xdr:cNvSpPr/>
            </xdr:nvSpPr>
            <xdr:spPr bwMode="auto">
              <a:xfrm>
                <a:off x="12001500" y="3009900"/>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597" name="CheckBox7" hidden="1">
                <a:extLst>
                  <a:ext uri="{63B3BB69-23CF-44E3-9099-C40C66FF867C}">
                    <a14:compatExt spid="_x0000_s15597"/>
                  </a:ext>
                  <a:ext uri="{FF2B5EF4-FFF2-40B4-BE49-F238E27FC236}">
                    <a16:creationId xmlns:a16="http://schemas.microsoft.com/office/drawing/2014/main" id="{00000000-0008-0000-0500-0000ED3C0000}"/>
                  </a:ext>
                </a:extLst>
              </xdr:cNvPr>
              <xdr:cNvSpPr/>
            </xdr:nvSpPr>
            <xdr:spPr bwMode="auto">
              <a:xfrm>
                <a:off x="13649324" y="3006989"/>
                <a:ext cx="1762125" cy="310885"/>
              </a:xfrm>
              <a:prstGeom prst="rect">
                <a:avLst/>
              </a:prstGeom>
              <a:noFill/>
              <a:ln>
                <a:noFill/>
              </a:ln>
              <a:extLst>
                <a:ext uri="{91240B29-F687-4F45-9708-019B960494DF}">
                  <a14:hiddenLine w="9525">
                    <a:noFill/>
                    <a:miter lim="800000"/>
                    <a:headEnd/>
                    <a:tailEnd/>
                  </a14:hiddenLine>
                </a:ext>
              </a:extLst>
            </xdr:spPr>
          </xdr:sp>
          <xdr:sp macro="" textlink="">
            <xdr:nvSpPr>
              <xdr:cNvPr id="15598" name="CheckBox8" hidden="1">
                <a:extLst>
                  <a:ext uri="{63B3BB69-23CF-44E3-9099-C40C66FF867C}">
                    <a14:compatExt spid="_x0000_s15598"/>
                  </a:ext>
                  <a:ext uri="{FF2B5EF4-FFF2-40B4-BE49-F238E27FC236}">
                    <a16:creationId xmlns:a16="http://schemas.microsoft.com/office/drawing/2014/main" id="{00000000-0008-0000-0500-0000EE3C0000}"/>
                  </a:ext>
                </a:extLst>
              </xdr:cNvPr>
              <xdr:cNvSpPr/>
            </xdr:nvSpPr>
            <xdr:spPr bwMode="auto">
              <a:xfrm>
                <a:off x="15468599" y="3006989"/>
                <a:ext cx="1619250" cy="31088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5708</xdr:rowOff>
        </xdr:from>
        <xdr:to>
          <xdr:col>7</xdr:col>
          <xdr:colOff>5686425</xdr:colOff>
          <xdr:row>18</xdr:row>
          <xdr:rowOff>0</xdr:rowOff>
        </xdr:to>
        <xdr:grpSp>
          <xdr:nvGrpSpPr>
            <xdr:cNvPr id="119" name="Gruppieren 118">
              <a:extLst>
                <a:ext uri="{FF2B5EF4-FFF2-40B4-BE49-F238E27FC236}">
                  <a16:creationId xmlns:a16="http://schemas.microsoft.com/office/drawing/2014/main" id="{00000000-0008-0000-0500-000077000000}"/>
                </a:ext>
              </a:extLst>
            </xdr:cNvPr>
            <xdr:cNvGrpSpPr/>
          </xdr:nvGrpSpPr>
          <xdr:grpSpPr>
            <a:xfrm>
              <a:off x="10267950" y="4377683"/>
              <a:ext cx="5686425" cy="603892"/>
              <a:chOff x="10267950" y="3009900"/>
              <a:chExt cx="5686425" cy="307975"/>
            </a:xfrm>
          </xdr:grpSpPr>
          <xdr:sp macro="" textlink="">
            <xdr:nvSpPr>
              <xdr:cNvPr id="15599" name="CheckBox9" hidden="1">
                <a:extLst>
                  <a:ext uri="{63B3BB69-23CF-44E3-9099-C40C66FF867C}">
                    <a14:compatExt spid="_x0000_s15599"/>
                  </a:ext>
                  <a:ext uri="{FF2B5EF4-FFF2-40B4-BE49-F238E27FC236}">
                    <a16:creationId xmlns:a16="http://schemas.microsoft.com/office/drawing/2014/main" id="{00000000-0008-0000-0500-0000EF3C0000}"/>
                  </a:ext>
                </a:extLst>
              </xdr:cNvPr>
              <xdr:cNvSpPr/>
            </xdr:nvSpPr>
            <xdr:spPr bwMode="auto">
              <a:xfrm>
                <a:off x="10267950" y="3009900"/>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600" name="CheckBox10" hidden="1">
                <a:extLst>
                  <a:ext uri="{63B3BB69-23CF-44E3-9099-C40C66FF867C}">
                    <a14:compatExt spid="_x0000_s15600"/>
                  </a:ext>
                  <a:ext uri="{FF2B5EF4-FFF2-40B4-BE49-F238E27FC236}">
                    <a16:creationId xmlns:a16="http://schemas.microsoft.com/office/drawing/2014/main" id="{00000000-0008-0000-0500-0000F03C0000}"/>
                  </a:ext>
                </a:extLst>
              </xdr:cNvPr>
              <xdr:cNvSpPr/>
            </xdr:nvSpPr>
            <xdr:spPr bwMode="auto">
              <a:xfrm>
                <a:off x="12001500" y="3009900"/>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601" name="CheckBox11" hidden="1">
                <a:extLst>
                  <a:ext uri="{63B3BB69-23CF-44E3-9099-C40C66FF867C}">
                    <a14:compatExt spid="_x0000_s15601"/>
                  </a:ext>
                  <a:ext uri="{FF2B5EF4-FFF2-40B4-BE49-F238E27FC236}">
                    <a16:creationId xmlns:a16="http://schemas.microsoft.com/office/drawing/2014/main" id="{00000000-0008-0000-0500-0000F13C0000}"/>
                  </a:ext>
                </a:extLst>
              </xdr:cNvPr>
              <xdr:cNvSpPr/>
            </xdr:nvSpPr>
            <xdr:spPr bwMode="auto">
              <a:xfrm>
                <a:off x="13649324" y="3011847"/>
                <a:ext cx="2305051" cy="306027"/>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21</xdr:row>
          <xdr:rowOff>28575</xdr:rowOff>
        </xdr:from>
        <xdr:to>
          <xdr:col>8</xdr:col>
          <xdr:colOff>438150</xdr:colOff>
          <xdr:row>22</xdr:row>
          <xdr:rowOff>0</xdr:rowOff>
        </xdr:to>
        <xdr:grpSp>
          <xdr:nvGrpSpPr>
            <xdr:cNvPr id="124" name="Gruppieren 123">
              <a:extLst>
                <a:ext uri="{FF2B5EF4-FFF2-40B4-BE49-F238E27FC236}">
                  <a16:creationId xmlns:a16="http://schemas.microsoft.com/office/drawing/2014/main" id="{00000000-0008-0000-0500-00007C000000}"/>
                </a:ext>
              </a:extLst>
            </xdr:cNvPr>
            <xdr:cNvGrpSpPr/>
          </xdr:nvGrpSpPr>
          <xdr:grpSpPr>
            <a:xfrm>
              <a:off x="10277475" y="5695950"/>
              <a:ext cx="6810375" cy="428625"/>
              <a:chOff x="10267949" y="3006989"/>
              <a:chExt cx="6810375" cy="310886"/>
            </a:xfrm>
          </xdr:grpSpPr>
          <xdr:sp macro="" textlink="">
            <xdr:nvSpPr>
              <xdr:cNvPr id="15603" name="CheckBox12" hidden="1">
                <a:extLst>
                  <a:ext uri="{63B3BB69-23CF-44E3-9099-C40C66FF867C}">
                    <a14:compatExt spid="_x0000_s15603"/>
                  </a:ext>
                  <a:ext uri="{FF2B5EF4-FFF2-40B4-BE49-F238E27FC236}">
                    <a16:creationId xmlns:a16="http://schemas.microsoft.com/office/drawing/2014/main" id="{00000000-0008-0000-0500-0000F33C0000}"/>
                  </a:ext>
                </a:extLst>
              </xdr:cNvPr>
              <xdr:cNvSpPr/>
            </xdr:nvSpPr>
            <xdr:spPr bwMode="auto">
              <a:xfrm>
                <a:off x="10267949" y="3009900"/>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604" name="CheckBox13" hidden="1">
                <a:extLst>
                  <a:ext uri="{63B3BB69-23CF-44E3-9099-C40C66FF867C}">
                    <a14:compatExt spid="_x0000_s15604"/>
                  </a:ext>
                  <a:ext uri="{FF2B5EF4-FFF2-40B4-BE49-F238E27FC236}">
                    <a16:creationId xmlns:a16="http://schemas.microsoft.com/office/drawing/2014/main" id="{00000000-0008-0000-0500-0000F43C0000}"/>
                  </a:ext>
                </a:extLst>
              </xdr:cNvPr>
              <xdr:cNvSpPr/>
            </xdr:nvSpPr>
            <xdr:spPr bwMode="auto">
              <a:xfrm>
                <a:off x="12001499" y="3009900"/>
                <a:ext cx="1666875" cy="307975"/>
              </a:xfrm>
              <a:prstGeom prst="rect">
                <a:avLst/>
              </a:prstGeom>
              <a:noFill/>
              <a:ln>
                <a:noFill/>
              </a:ln>
              <a:extLst>
                <a:ext uri="{91240B29-F687-4F45-9708-019B960494DF}">
                  <a14:hiddenLine w="9525">
                    <a:noFill/>
                    <a:miter lim="800000"/>
                    <a:headEnd/>
                    <a:tailEnd/>
                  </a14:hiddenLine>
                </a:ext>
              </a:extLst>
            </xdr:spPr>
          </xdr:sp>
          <xdr:sp macro="" textlink="">
            <xdr:nvSpPr>
              <xdr:cNvPr id="15605" name="CheckBox14" hidden="1">
                <a:extLst>
                  <a:ext uri="{63B3BB69-23CF-44E3-9099-C40C66FF867C}">
                    <a14:compatExt spid="_x0000_s15605"/>
                  </a:ext>
                  <a:ext uri="{FF2B5EF4-FFF2-40B4-BE49-F238E27FC236}">
                    <a16:creationId xmlns:a16="http://schemas.microsoft.com/office/drawing/2014/main" id="{00000000-0008-0000-0500-0000F53C0000}"/>
                  </a:ext>
                </a:extLst>
              </xdr:cNvPr>
              <xdr:cNvSpPr/>
            </xdr:nvSpPr>
            <xdr:spPr bwMode="auto">
              <a:xfrm>
                <a:off x="13649324" y="3006989"/>
                <a:ext cx="1762125" cy="310885"/>
              </a:xfrm>
              <a:prstGeom prst="rect">
                <a:avLst/>
              </a:prstGeom>
              <a:noFill/>
              <a:ln>
                <a:noFill/>
              </a:ln>
              <a:extLst>
                <a:ext uri="{91240B29-F687-4F45-9708-019B960494DF}">
                  <a14:hiddenLine w="9525">
                    <a:noFill/>
                    <a:miter lim="800000"/>
                    <a:headEnd/>
                    <a:tailEnd/>
                  </a14:hiddenLine>
                </a:ext>
              </a:extLst>
            </xdr:spPr>
          </xdr:sp>
          <xdr:sp macro="" textlink="">
            <xdr:nvSpPr>
              <xdr:cNvPr id="15606" name="CheckBox15" hidden="1">
                <a:extLst>
                  <a:ext uri="{63B3BB69-23CF-44E3-9099-C40C66FF867C}">
                    <a14:compatExt spid="_x0000_s15606"/>
                  </a:ext>
                  <a:ext uri="{FF2B5EF4-FFF2-40B4-BE49-F238E27FC236}">
                    <a16:creationId xmlns:a16="http://schemas.microsoft.com/office/drawing/2014/main" id="{00000000-0008-0000-0500-0000F63C0000}"/>
                  </a:ext>
                </a:extLst>
              </xdr:cNvPr>
              <xdr:cNvSpPr/>
            </xdr:nvSpPr>
            <xdr:spPr bwMode="auto">
              <a:xfrm>
                <a:off x="15459074" y="3006989"/>
                <a:ext cx="1619250" cy="31088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23</xdr:row>
          <xdr:rowOff>9526</xdr:rowOff>
        </xdr:from>
        <xdr:to>
          <xdr:col>7</xdr:col>
          <xdr:colOff>5686425</xdr:colOff>
          <xdr:row>23</xdr:row>
          <xdr:rowOff>447678</xdr:rowOff>
        </xdr:to>
        <xdr:grpSp>
          <xdr:nvGrpSpPr>
            <xdr:cNvPr id="134" name="Gruppieren 133">
              <a:extLst>
                <a:ext uri="{FF2B5EF4-FFF2-40B4-BE49-F238E27FC236}">
                  <a16:creationId xmlns:a16="http://schemas.microsoft.com/office/drawing/2014/main" id="{00000000-0008-0000-0500-000086000000}"/>
                </a:ext>
              </a:extLst>
            </xdr:cNvPr>
            <xdr:cNvGrpSpPr/>
          </xdr:nvGrpSpPr>
          <xdr:grpSpPr>
            <a:xfrm>
              <a:off x="10267950" y="6362701"/>
              <a:ext cx="5686425" cy="438152"/>
              <a:chOff x="10267950" y="3016308"/>
              <a:chExt cx="5686425" cy="295149"/>
            </a:xfrm>
          </xdr:grpSpPr>
          <xdr:sp macro="" textlink="">
            <xdr:nvSpPr>
              <xdr:cNvPr id="15611" name="CheckBox16" hidden="1">
                <a:extLst>
                  <a:ext uri="{63B3BB69-23CF-44E3-9099-C40C66FF867C}">
                    <a14:compatExt spid="_x0000_s15611"/>
                  </a:ext>
                  <a:ext uri="{FF2B5EF4-FFF2-40B4-BE49-F238E27FC236}">
                    <a16:creationId xmlns:a16="http://schemas.microsoft.com/office/drawing/2014/main" id="{00000000-0008-0000-0500-0000FB3C0000}"/>
                  </a:ext>
                </a:extLst>
              </xdr:cNvPr>
              <xdr:cNvSpPr/>
            </xdr:nvSpPr>
            <xdr:spPr bwMode="auto">
              <a:xfrm>
                <a:off x="10267950" y="3016317"/>
                <a:ext cx="1619250" cy="282312"/>
              </a:xfrm>
              <a:prstGeom prst="rect">
                <a:avLst/>
              </a:prstGeom>
              <a:noFill/>
              <a:ln>
                <a:noFill/>
              </a:ln>
              <a:extLst>
                <a:ext uri="{91240B29-F687-4F45-9708-019B960494DF}">
                  <a14:hiddenLine w="9525">
                    <a:noFill/>
                    <a:miter lim="800000"/>
                    <a:headEnd/>
                    <a:tailEnd/>
                  </a14:hiddenLine>
                </a:ext>
              </a:extLst>
            </xdr:spPr>
          </xdr:sp>
          <xdr:sp macro="" textlink="">
            <xdr:nvSpPr>
              <xdr:cNvPr id="15612" name="CheckBox17" hidden="1">
                <a:extLst>
                  <a:ext uri="{63B3BB69-23CF-44E3-9099-C40C66FF867C}">
                    <a14:compatExt spid="_x0000_s15612"/>
                  </a:ext>
                  <a:ext uri="{FF2B5EF4-FFF2-40B4-BE49-F238E27FC236}">
                    <a16:creationId xmlns:a16="http://schemas.microsoft.com/office/drawing/2014/main" id="{00000000-0008-0000-0500-0000FC3C0000}"/>
                  </a:ext>
                </a:extLst>
              </xdr:cNvPr>
              <xdr:cNvSpPr/>
            </xdr:nvSpPr>
            <xdr:spPr bwMode="auto">
              <a:xfrm>
                <a:off x="11972925" y="3016308"/>
                <a:ext cx="1619250" cy="282309"/>
              </a:xfrm>
              <a:prstGeom prst="rect">
                <a:avLst/>
              </a:prstGeom>
              <a:noFill/>
              <a:ln>
                <a:noFill/>
              </a:ln>
              <a:extLst>
                <a:ext uri="{91240B29-F687-4F45-9708-019B960494DF}">
                  <a14:hiddenLine w="9525">
                    <a:noFill/>
                    <a:miter lim="800000"/>
                    <a:headEnd/>
                    <a:tailEnd/>
                  </a14:hiddenLine>
                </a:ext>
              </a:extLst>
            </xdr:spPr>
          </xdr:sp>
          <xdr:sp macro="" textlink="">
            <xdr:nvSpPr>
              <xdr:cNvPr id="15613" name="CheckBox18" hidden="1">
                <a:extLst>
                  <a:ext uri="{63B3BB69-23CF-44E3-9099-C40C66FF867C}">
                    <a14:compatExt spid="_x0000_s15613"/>
                  </a:ext>
                  <a:ext uri="{FF2B5EF4-FFF2-40B4-BE49-F238E27FC236}">
                    <a16:creationId xmlns:a16="http://schemas.microsoft.com/office/drawing/2014/main" id="{00000000-0008-0000-0500-0000FD3C0000}"/>
                  </a:ext>
                </a:extLst>
              </xdr:cNvPr>
              <xdr:cNvSpPr/>
            </xdr:nvSpPr>
            <xdr:spPr bwMode="auto">
              <a:xfrm>
                <a:off x="13649324" y="3016314"/>
                <a:ext cx="2305051" cy="29514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29</xdr:row>
          <xdr:rowOff>64824</xdr:rowOff>
        </xdr:from>
        <xdr:to>
          <xdr:col>7</xdr:col>
          <xdr:colOff>5686425</xdr:colOff>
          <xdr:row>30</xdr:row>
          <xdr:rowOff>0</xdr:rowOff>
        </xdr:to>
        <xdr:grpSp>
          <xdr:nvGrpSpPr>
            <xdr:cNvPr id="138" name="Gruppieren 137">
              <a:extLst>
                <a:ext uri="{FF2B5EF4-FFF2-40B4-BE49-F238E27FC236}">
                  <a16:creationId xmlns:a16="http://schemas.microsoft.com/office/drawing/2014/main" id="{00000000-0008-0000-0500-00008A000000}"/>
                </a:ext>
              </a:extLst>
            </xdr:cNvPr>
            <xdr:cNvGrpSpPr/>
          </xdr:nvGrpSpPr>
          <xdr:grpSpPr>
            <a:xfrm>
              <a:off x="10267950" y="8646849"/>
              <a:ext cx="5686425" cy="544776"/>
              <a:chOff x="10267950" y="3009900"/>
              <a:chExt cx="5686425" cy="307981"/>
            </a:xfrm>
          </xdr:grpSpPr>
          <xdr:sp macro="" textlink="">
            <xdr:nvSpPr>
              <xdr:cNvPr id="15614" name="CheckBox19" hidden="1">
                <a:extLst>
                  <a:ext uri="{63B3BB69-23CF-44E3-9099-C40C66FF867C}">
                    <a14:compatExt spid="_x0000_s15614"/>
                  </a:ext>
                  <a:ext uri="{FF2B5EF4-FFF2-40B4-BE49-F238E27FC236}">
                    <a16:creationId xmlns:a16="http://schemas.microsoft.com/office/drawing/2014/main" id="{00000000-0008-0000-0500-0000FE3C0000}"/>
                  </a:ext>
                </a:extLst>
              </xdr:cNvPr>
              <xdr:cNvSpPr/>
            </xdr:nvSpPr>
            <xdr:spPr bwMode="auto">
              <a:xfrm>
                <a:off x="10267950" y="3009900"/>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615" name="CheckBox20" hidden="1">
                <a:extLst>
                  <a:ext uri="{63B3BB69-23CF-44E3-9099-C40C66FF867C}">
                    <a14:compatExt spid="_x0000_s15615"/>
                  </a:ext>
                  <a:ext uri="{FF2B5EF4-FFF2-40B4-BE49-F238E27FC236}">
                    <a16:creationId xmlns:a16="http://schemas.microsoft.com/office/drawing/2014/main" id="{00000000-0008-0000-0500-0000FF3C0000}"/>
                  </a:ext>
                </a:extLst>
              </xdr:cNvPr>
              <xdr:cNvSpPr/>
            </xdr:nvSpPr>
            <xdr:spPr bwMode="auto">
              <a:xfrm>
                <a:off x="12001500" y="3009906"/>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616" name="CheckBox21" hidden="1">
                <a:extLst>
                  <a:ext uri="{63B3BB69-23CF-44E3-9099-C40C66FF867C}">
                    <a14:compatExt spid="_x0000_s15616"/>
                  </a:ext>
                  <a:ext uri="{FF2B5EF4-FFF2-40B4-BE49-F238E27FC236}">
                    <a16:creationId xmlns:a16="http://schemas.microsoft.com/office/drawing/2014/main" id="{00000000-0008-0000-0500-0000003D0000}"/>
                  </a:ext>
                </a:extLst>
              </xdr:cNvPr>
              <xdr:cNvSpPr/>
            </xdr:nvSpPr>
            <xdr:spPr bwMode="auto">
              <a:xfrm>
                <a:off x="13649324" y="3011847"/>
                <a:ext cx="2305051" cy="306027"/>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64824</xdr:rowOff>
        </xdr:from>
        <xdr:to>
          <xdr:col>7</xdr:col>
          <xdr:colOff>5686425</xdr:colOff>
          <xdr:row>32</xdr:row>
          <xdr:rowOff>0</xdr:rowOff>
        </xdr:to>
        <xdr:grpSp>
          <xdr:nvGrpSpPr>
            <xdr:cNvPr id="142" name="Gruppieren 141">
              <a:extLst>
                <a:ext uri="{FF2B5EF4-FFF2-40B4-BE49-F238E27FC236}">
                  <a16:creationId xmlns:a16="http://schemas.microsoft.com/office/drawing/2014/main" id="{00000000-0008-0000-0500-00008E000000}"/>
                </a:ext>
              </a:extLst>
            </xdr:cNvPr>
            <xdr:cNvGrpSpPr/>
          </xdr:nvGrpSpPr>
          <xdr:grpSpPr>
            <a:xfrm>
              <a:off x="10267950" y="9485049"/>
              <a:ext cx="5686425" cy="544776"/>
              <a:chOff x="10267950" y="3009900"/>
              <a:chExt cx="5686425" cy="307981"/>
            </a:xfrm>
          </xdr:grpSpPr>
          <xdr:sp macro="" textlink="">
            <xdr:nvSpPr>
              <xdr:cNvPr id="15617" name="CheckBox22" hidden="1">
                <a:extLst>
                  <a:ext uri="{63B3BB69-23CF-44E3-9099-C40C66FF867C}">
                    <a14:compatExt spid="_x0000_s15617"/>
                  </a:ext>
                  <a:ext uri="{FF2B5EF4-FFF2-40B4-BE49-F238E27FC236}">
                    <a16:creationId xmlns:a16="http://schemas.microsoft.com/office/drawing/2014/main" id="{00000000-0008-0000-0500-0000013D0000}"/>
                  </a:ext>
                </a:extLst>
              </xdr:cNvPr>
              <xdr:cNvSpPr/>
            </xdr:nvSpPr>
            <xdr:spPr bwMode="auto">
              <a:xfrm>
                <a:off x="10267950" y="3009900"/>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618" name="CheckBox23" hidden="1">
                <a:extLst>
                  <a:ext uri="{63B3BB69-23CF-44E3-9099-C40C66FF867C}">
                    <a14:compatExt spid="_x0000_s15618"/>
                  </a:ext>
                  <a:ext uri="{FF2B5EF4-FFF2-40B4-BE49-F238E27FC236}">
                    <a16:creationId xmlns:a16="http://schemas.microsoft.com/office/drawing/2014/main" id="{00000000-0008-0000-0500-0000023D0000}"/>
                  </a:ext>
                </a:extLst>
              </xdr:cNvPr>
              <xdr:cNvSpPr/>
            </xdr:nvSpPr>
            <xdr:spPr bwMode="auto">
              <a:xfrm>
                <a:off x="12001500" y="3009906"/>
                <a:ext cx="1619250" cy="307975"/>
              </a:xfrm>
              <a:prstGeom prst="rect">
                <a:avLst/>
              </a:prstGeom>
              <a:noFill/>
              <a:ln>
                <a:noFill/>
              </a:ln>
              <a:extLst>
                <a:ext uri="{91240B29-F687-4F45-9708-019B960494DF}">
                  <a14:hiddenLine w="9525">
                    <a:noFill/>
                    <a:miter lim="800000"/>
                    <a:headEnd/>
                    <a:tailEnd/>
                  </a14:hiddenLine>
                </a:ext>
              </a:extLst>
            </xdr:spPr>
          </xdr:sp>
          <xdr:sp macro="" textlink="">
            <xdr:nvSpPr>
              <xdr:cNvPr id="15619" name="CheckBox24" hidden="1">
                <a:extLst>
                  <a:ext uri="{63B3BB69-23CF-44E3-9099-C40C66FF867C}">
                    <a14:compatExt spid="_x0000_s15619"/>
                  </a:ext>
                  <a:ext uri="{FF2B5EF4-FFF2-40B4-BE49-F238E27FC236}">
                    <a16:creationId xmlns:a16="http://schemas.microsoft.com/office/drawing/2014/main" id="{00000000-0008-0000-0500-0000033D0000}"/>
                  </a:ext>
                </a:extLst>
              </xdr:cNvPr>
              <xdr:cNvSpPr/>
            </xdr:nvSpPr>
            <xdr:spPr bwMode="auto">
              <a:xfrm>
                <a:off x="13649324" y="3011847"/>
                <a:ext cx="2305051" cy="306027"/>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2042948</xdr:colOff>
          <xdr:row>33</xdr:row>
          <xdr:rowOff>6569</xdr:rowOff>
        </xdr:from>
        <xdr:to>
          <xdr:col>8</xdr:col>
          <xdr:colOff>438150</xdr:colOff>
          <xdr:row>34</xdr:row>
          <xdr:rowOff>0</xdr:rowOff>
        </xdr:to>
        <xdr:grpSp>
          <xdr:nvGrpSpPr>
            <xdr:cNvPr id="15" name="Gruppieren 14">
              <a:extLst>
                <a:ext uri="{FF2B5EF4-FFF2-40B4-BE49-F238E27FC236}">
                  <a16:creationId xmlns:a16="http://schemas.microsoft.com/office/drawing/2014/main" id="{00000000-0008-0000-0500-00000F000000}"/>
                </a:ext>
              </a:extLst>
            </xdr:cNvPr>
            <xdr:cNvGrpSpPr/>
          </xdr:nvGrpSpPr>
          <xdr:grpSpPr>
            <a:xfrm>
              <a:off x="10263023" y="10264994"/>
              <a:ext cx="6824827" cy="726856"/>
              <a:chOff x="10257679" y="10242459"/>
              <a:chExt cx="6828319" cy="727594"/>
            </a:xfrm>
          </xdr:grpSpPr>
          <xdr:sp macro="" textlink="">
            <xdr:nvSpPr>
              <xdr:cNvPr id="15620" name="CheckBox25" hidden="1">
                <a:extLst>
                  <a:ext uri="{63B3BB69-23CF-44E3-9099-C40C66FF867C}">
                    <a14:compatExt spid="_x0000_s15620"/>
                  </a:ext>
                  <a:ext uri="{FF2B5EF4-FFF2-40B4-BE49-F238E27FC236}">
                    <a16:creationId xmlns:a16="http://schemas.microsoft.com/office/drawing/2014/main" id="{00000000-0008-0000-0500-0000043D0000}"/>
                  </a:ext>
                </a:extLst>
              </xdr:cNvPr>
              <xdr:cNvSpPr/>
            </xdr:nvSpPr>
            <xdr:spPr bwMode="auto">
              <a:xfrm>
                <a:off x="10263768" y="10242459"/>
                <a:ext cx="1620030" cy="450303"/>
              </a:xfrm>
              <a:prstGeom prst="rect">
                <a:avLst/>
              </a:prstGeom>
              <a:noFill/>
              <a:ln>
                <a:noFill/>
              </a:ln>
              <a:extLst>
                <a:ext uri="{91240B29-F687-4F45-9708-019B960494DF}">
                  <a14:hiddenLine w="9525">
                    <a:noFill/>
                    <a:miter lim="800000"/>
                    <a:headEnd/>
                    <a:tailEnd/>
                  </a14:hiddenLine>
                </a:ext>
              </a:extLst>
            </xdr:spPr>
          </xdr:sp>
          <xdr:sp macro="" textlink="">
            <xdr:nvSpPr>
              <xdr:cNvPr id="15621" name="CheckBox26" hidden="1">
                <a:extLst>
                  <a:ext uri="{63B3BB69-23CF-44E3-9099-C40C66FF867C}">
                    <a14:compatExt spid="_x0000_s15621"/>
                  </a:ext>
                  <a:ext uri="{FF2B5EF4-FFF2-40B4-BE49-F238E27FC236}">
                    <a16:creationId xmlns:a16="http://schemas.microsoft.com/office/drawing/2014/main" id="{00000000-0008-0000-0500-0000053D0000}"/>
                  </a:ext>
                </a:extLst>
              </xdr:cNvPr>
              <xdr:cNvSpPr/>
            </xdr:nvSpPr>
            <xdr:spPr bwMode="auto">
              <a:xfrm>
                <a:off x="11998153" y="10242459"/>
                <a:ext cx="1620030" cy="450303"/>
              </a:xfrm>
              <a:prstGeom prst="rect">
                <a:avLst/>
              </a:prstGeom>
              <a:noFill/>
              <a:ln>
                <a:noFill/>
              </a:ln>
              <a:extLst>
                <a:ext uri="{91240B29-F687-4F45-9708-019B960494DF}">
                  <a14:hiddenLine w="9525">
                    <a:noFill/>
                    <a:miter lim="800000"/>
                    <a:headEnd/>
                    <a:tailEnd/>
                  </a14:hiddenLine>
                </a:ext>
              </a:extLst>
            </xdr:spPr>
          </xdr:sp>
          <xdr:sp macro="" textlink="">
            <xdr:nvSpPr>
              <xdr:cNvPr id="15622" name="CheckBox27" hidden="1">
                <a:extLst>
                  <a:ext uri="{63B3BB69-23CF-44E3-9099-C40C66FF867C}">
                    <a14:compatExt spid="_x0000_s15622"/>
                  </a:ext>
                  <a:ext uri="{FF2B5EF4-FFF2-40B4-BE49-F238E27FC236}">
                    <a16:creationId xmlns:a16="http://schemas.microsoft.com/office/drawing/2014/main" id="{00000000-0008-0000-0500-0000063D0000}"/>
                  </a:ext>
                </a:extLst>
              </xdr:cNvPr>
              <xdr:cNvSpPr/>
            </xdr:nvSpPr>
            <xdr:spPr bwMode="auto">
              <a:xfrm>
                <a:off x="13608653" y="10242459"/>
                <a:ext cx="1839210" cy="450303"/>
              </a:xfrm>
              <a:prstGeom prst="rect">
                <a:avLst/>
              </a:prstGeom>
              <a:noFill/>
              <a:ln>
                <a:noFill/>
              </a:ln>
              <a:extLst>
                <a:ext uri="{91240B29-F687-4F45-9708-019B960494DF}">
                  <a14:hiddenLine w="9525">
                    <a:noFill/>
                    <a:miter lim="800000"/>
                    <a:headEnd/>
                    <a:tailEnd/>
                  </a14:hiddenLine>
                </a:ext>
              </a:extLst>
            </xdr:spPr>
          </xdr:sp>
          <xdr:sp macro="" textlink="">
            <xdr:nvSpPr>
              <xdr:cNvPr id="15623" name="CheckBox28" hidden="1">
                <a:extLst>
                  <a:ext uri="{63B3BB69-23CF-44E3-9099-C40C66FF867C}">
                    <a14:compatExt spid="_x0000_s15623"/>
                  </a:ext>
                  <a:ext uri="{FF2B5EF4-FFF2-40B4-BE49-F238E27FC236}">
                    <a16:creationId xmlns:a16="http://schemas.microsoft.com/office/drawing/2014/main" id="{00000000-0008-0000-0500-0000073D0000}"/>
                  </a:ext>
                </a:extLst>
              </xdr:cNvPr>
              <xdr:cNvSpPr/>
            </xdr:nvSpPr>
            <xdr:spPr bwMode="auto">
              <a:xfrm>
                <a:off x="15466930" y="10242460"/>
                <a:ext cx="1619068" cy="431140"/>
              </a:xfrm>
              <a:prstGeom prst="rect">
                <a:avLst/>
              </a:prstGeom>
              <a:noFill/>
              <a:ln>
                <a:noFill/>
              </a:ln>
              <a:extLst>
                <a:ext uri="{91240B29-F687-4F45-9708-019B960494DF}">
                  <a14:hiddenLine w="9525">
                    <a:noFill/>
                    <a:miter lim="800000"/>
                    <a:headEnd/>
                    <a:tailEnd/>
                  </a14:hiddenLine>
                </a:ext>
              </a:extLst>
            </xdr:spPr>
          </xdr:sp>
          <xdr:sp macro="" textlink="">
            <xdr:nvSpPr>
              <xdr:cNvPr id="15624" name="CheckBox29" hidden="1">
                <a:extLst>
                  <a:ext uri="{63B3BB69-23CF-44E3-9099-C40C66FF867C}">
                    <a14:compatExt spid="_x0000_s15624"/>
                  </a:ext>
                  <a:ext uri="{FF2B5EF4-FFF2-40B4-BE49-F238E27FC236}">
                    <a16:creationId xmlns:a16="http://schemas.microsoft.com/office/drawing/2014/main" id="{00000000-0008-0000-0500-0000083D0000}"/>
                  </a:ext>
                </a:extLst>
              </xdr:cNvPr>
              <xdr:cNvSpPr/>
            </xdr:nvSpPr>
            <xdr:spPr bwMode="auto">
              <a:xfrm>
                <a:off x="10257679" y="10668040"/>
                <a:ext cx="1855332" cy="30201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25</xdr:row>
          <xdr:rowOff>8283</xdr:rowOff>
        </xdr:from>
        <xdr:to>
          <xdr:col>8</xdr:col>
          <xdr:colOff>430695</xdr:colOff>
          <xdr:row>25</xdr:row>
          <xdr:rowOff>828258</xdr:rowOff>
        </xdr:to>
        <xdr:grpSp>
          <xdr:nvGrpSpPr>
            <xdr:cNvPr id="16" name="Gruppieren 15">
              <a:extLst>
                <a:ext uri="{FF2B5EF4-FFF2-40B4-BE49-F238E27FC236}">
                  <a16:creationId xmlns:a16="http://schemas.microsoft.com/office/drawing/2014/main" id="{00000000-0008-0000-0500-000010000000}"/>
                </a:ext>
              </a:extLst>
            </xdr:cNvPr>
            <xdr:cNvGrpSpPr/>
          </xdr:nvGrpSpPr>
          <xdr:grpSpPr>
            <a:xfrm>
              <a:off x="10267950" y="7047258"/>
              <a:ext cx="6812445" cy="819975"/>
              <a:chOff x="10262143" y="7073348"/>
              <a:chExt cx="6816591" cy="819975"/>
            </a:xfrm>
          </xdr:grpSpPr>
          <xdr:sp macro="" textlink="">
            <xdr:nvSpPr>
              <xdr:cNvPr id="15625" name="CheckBox30" hidden="1">
                <a:extLst>
                  <a:ext uri="{63B3BB69-23CF-44E3-9099-C40C66FF867C}">
                    <a14:compatExt spid="_x0000_s15625"/>
                  </a:ext>
                  <a:ext uri="{FF2B5EF4-FFF2-40B4-BE49-F238E27FC236}">
                    <a16:creationId xmlns:a16="http://schemas.microsoft.com/office/drawing/2014/main" id="{00000000-0008-0000-0500-0000093D0000}"/>
                  </a:ext>
                </a:extLst>
              </xdr:cNvPr>
              <xdr:cNvSpPr/>
            </xdr:nvSpPr>
            <xdr:spPr bwMode="auto">
              <a:xfrm>
                <a:off x="10262980" y="7073348"/>
                <a:ext cx="1888436" cy="446018"/>
              </a:xfrm>
              <a:prstGeom prst="rect">
                <a:avLst/>
              </a:prstGeom>
              <a:noFill/>
              <a:ln>
                <a:noFill/>
              </a:ln>
              <a:extLst>
                <a:ext uri="{91240B29-F687-4F45-9708-019B960494DF}">
                  <a14:hiddenLine w="9525">
                    <a:noFill/>
                    <a:miter lim="800000"/>
                    <a:headEnd/>
                    <a:tailEnd/>
                  </a14:hiddenLine>
                </a:ext>
              </a:extLst>
            </xdr:spPr>
          </xdr:sp>
          <xdr:sp macro="" textlink="">
            <xdr:nvSpPr>
              <xdr:cNvPr id="15626" name="CheckBox31" hidden="1">
                <a:extLst>
                  <a:ext uri="{63B3BB69-23CF-44E3-9099-C40C66FF867C}">
                    <a14:compatExt spid="_x0000_s15626"/>
                  </a:ext>
                  <a:ext uri="{FF2B5EF4-FFF2-40B4-BE49-F238E27FC236}">
                    <a16:creationId xmlns:a16="http://schemas.microsoft.com/office/drawing/2014/main" id="{00000000-0008-0000-0500-00000A3D0000}"/>
                  </a:ext>
                </a:extLst>
              </xdr:cNvPr>
              <xdr:cNvSpPr/>
            </xdr:nvSpPr>
            <xdr:spPr bwMode="auto">
              <a:xfrm>
                <a:off x="11997583" y="7073348"/>
                <a:ext cx="1620233" cy="446018"/>
              </a:xfrm>
              <a:prstGeom prst="rect">
                <a:avLst/>
              </a:prstGeom>
              <a:noFill/>
              <a:ln>
                <a:noFill/>
              </a:ln>
              <a:extLst>
                <a:ext uri="{91240B29-F687-4F45-9708-019B960494DF}">
                  <a14:hiddenLine w="9525">
                    <a:noFill/>
                    <a:miter lim="800000"/>
                    <a:headEnd/>
                    <a:tailEnd/>
                  </a14:hiddenLine>
                </a:ext>
              </a:extLst>
            </xdr:spPr>
          </xdr:sp>
          <xdr:sp macro="" textlink="">
            <xdr:nvSpPr>
              <xdr:cNvPr id="15627" name="CheckBox32" hidden="1">
                <a:extLst>
                  <a:ext uri="{63B3BB69-23CF-44E3-9099-C40C66FF867C}">
                    <a14:compatExt spid="_x0000_s15627"/>
                  </a:ext>
                  <a:ext uri="{FF2B5EF4-FFF2-40B4-BE49-F238E27FC236}">
                    <a16:creationId xmlns:a16="http://schemas.microsoft.com/office/drawing/2014/main" id="{00000000-0008-0000-0500-00000B3D0000}"/>
                  </a:ext>
                </a:extLst>
              </xdr:cNvPr>
              <xdr:cNvSpPr/>
            </xdr:nvSpPr>
            <xdr:spPr bwMode="auto">
              <a:xfrm>
                <a:off x="13608285" y="7073348"/>
                <a:ext cx="1839441" cy="446018"/>
              </a:xfrm>
              <a:prstGeom prst="rect">
                <a:avLst/>
              </a:prstGeom>
              <a:noFill/>
              <a:ln>
                <a:noFill/>
              </a:ln>
              <a:extLst>
                <a:ext uri="{91240B29-F687-4F45-9708-019B960494DF}">
                  <a14:hiddenLine w="9525">
                    <a:noFill/>
                    <a:miter lim="800000"/>
                    <a:headEnd/>
                    <a:tailEnd/>
                  </a14:hiddenLine>
                </a:ext>
              </a:extLst>
            </xdr:spPr>
          </xdr:sp>
          <xdr:sp macro="" textlink="">
            <xdr:nvSpPr>
              <xdr:cNvPr id="15628" name="CheckBox33" hidden="1">
                <a:extLst>
                  <a:ext uri="{63B3BB69-23CF-44E3-9099-C40C66FF867C}">
                    <a14:compatExt spid="_x0000_s15628"/>
                  </a:ext>
                  <a:ext uri="{FF2B5EF4-FFF2-40B4-BE49-F238E27FC236}">
                    <a16:creationId xmlns:a16="http://schemas.microsoft.com/office/drawing/2014/main" id="{00000000-0008-0000-0500-00000C3D0000}"/>
                  </a:ext>
                </a:extLst>
              </xdr:cNvPr>
              <xdr:cNvSpPr/>
            </xdr:nvSpPr>
            <xdr:spPr bwMode="auto">
              <a:xfrm>
                <a:off x="15458500" y="7073349"/>
                <a:ext cx="1620234" cy="427038"/>
              </a:xfrm>
              <a:prstGeom prst="rect">
                <a:avLst/>
              </a:prstGeom>
              <a:noFill/>
              <a:ln>
                <a:noFill/>
              </a:ln>
              <a:extLst>
                <a:ext uri="{91240B29-F687-4F45-9708-019B960494DF}">
                  <a14:hiddenLine w="9525">
                    <a:noFill/>
                    <a:miter lim="800000"/>
                    <a:headEnd/>
                    <a:tailEnd/>
                  </a14:hiddenLine>
                </a:ext>
              </a:extLst>
            </xdr:spPr>
          </xdr:sp>
          <xdr:sp macro="" textlink="">
            <xdr:nvSpPr>
              <xdr:cNvPr id="15629" name="CheckBox34" hidden="1">
                <a:extLst>
                  <a:ext uri="{63B3BB69-23CF-44E3-9099-C40C66FF867C}">
                    <a14:compatExt spid="_x0000_s15629"/>
                  </a:ext>
                  <a:ext uri="{FF2B5EF4-FFF2-40B4-BE49-F238E27FC236}">
                    <a16:creationId xmlns:a16="http://schemas.microsoft.com/office/drawing/2014/main" id="{00000000-0008-0000-0500-00000D3D0000}"/>
                  </a:ext>
                </a:extLst>
              </xdr:cNvPr>
              <xdr:cNvSpPr/>
            </xdr:nvSpPr>
            <xdr:spPr bwMode="auto">
              <a:xfrm>
                <a:off x="10262143" y="7520608"/>
                <a:ext cx="2360543" cy="372715"/>
              </a:xfrm>
              <a:prstGeom prst="rect">
                <a:avLst/>
              </a:prstGeom>
              <a:noFill/>
              <a:ln>
                <a:noFill/>
              </a:ln>
              <a:extLst>
                <a:ext uri="{91240B29-F687-4F45-9708-019B960494DF}">
                  <a14:hiddenLine w="9525">
                    <a:noFill/>
                    <a:miter lim="800000"/>
                    <a:headEnd/>
                    <a:tailEnd/>
                  </a14:hiddenLine>
                </a:ext>
              </a:extLst>
            </xdr:spPr>
          </xdr:sp>
          <xdr:sp macro="" textlink="">
            <xdr:nvSpPr>
              <xdr:cNvPr id="15630" name="CheckBox35" hidden="1">
                <a:extLst>
                  <a:ext uri="{63B3BB69-23CF-44E3-9099-C40C66FF867C}">
                    <a14:compatExt spid="_x0000_s15630"/>
                  </a:ext>
                  <a:ext uri="{FF2B5EF4-FFF2-40B4-BE49-F238E27FC236}">
                    <a16:creationId xmlns:a16="http://schemas.microsoft.com/office/drawing/2014/main" id="{00000000-0008-0000-0500-00000E3D0000}"/>
                  </a:ext>
                </a:extLst>
              </xdr:cNvPr>
              <xdr:cNvSpPr/>
            </xdr:nvSpPr>
            <xdr:spPr bwMode="auto">
              <a:xfrm>
                <a:off x="12597848" y="7520607"/>
                <a:ext cx="3660914" cy="347869"/>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19</xdr:col>
      <xdr:colOff>9525</xdr:colOff>
      <xdr:row>25</xdr:row>
      <xdr:rowOff>152400</xdr:rowOff>
    </xdr:from>
    <xdr:to>
      <xdr:col>25</xdr:col>
      <xdr:colOff>9525</xdr:colOff>
      <xdr:row>42</xdr:row>
      <xdr:rowOff>28575</xdr:rowOff>
    </xdr:to>
    <xdr:graphicFrame macro="">
      <xdr:nvGraphicFramePr>
        <xdr:cNvPr id="7175" name="Diagramm 1">
          <a:extLst>
            <a:ext uri="{FF2B5EF4-FFF2-40B4-BE49-F238E27FC236}">
              <a16:creationId xmlns:a16="http://schemas.microsoft.com/office/drawing/2014/main" id="{00000000-0008-0000-0600-00000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12</xdr:col>
          <xdr:colOff>9525</xdr:colOff>
          <xdr:row>60</xdr:row>
          <xdr:rowOff>9525</xdr:rowOff>
        </xdr:from>
        <xdr:to>
          <xdr:col>13</xdr:col>
          <xdr:colOff>0</xdr:colOff>
          <xdr:row>63</xdr:row>
          <xdr:rowOff>152400</xdr:rowOff>
        </xdr:to>
        <xdr:sp macro="" textlink="">
          <xdr:nvSpPr>
            <xdr:cNvPr id="7170" name="OptionButton21"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60</xdr:row>
          <xdr:rowOff>9525</xdr:rowOff>
        </xdr:from>
        <xdr:to>
          <xdr:col>13</xdr:col>
          <xdr:colOff>1038225</xdr:colOff>
          <xdr:row>64</xdr:row>
          <xdr:rowOff>0</xdr:rowOff>
        </xdr:to>
        <xdr:sp macro="" textlink="">
          <xdr:nvSpPr>
            <xdr:cNvPr id="7171" name="OptionButton22"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78</xdr:row>
          <xdr:rowOff>19050</xdr:rowOff>
        </xdr:from>
        <xdr:to>
          <xdr:col>11</xdr:col>
          <xdr:colOff>1485900</xdr:colOff>
          <xdr:row>79</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mit Lagerdichte rechnen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78</xdr:row>
          <xdr:rowOff>0</xdr:rowOff>
        </xdr:from>
        <xdr:to>
          <xdr:col>15</xdr:col>
          <xdr:colOff>609600</xdr:colOff>
          <xdr:row>79</xdr:row>
          <xdr:rowOff>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Mischlager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81</xdr:row>
          <xdr:rowOff>9525</xdr:rowOff>
        </xdr:from>
        <xdr:to>
          <xdr:col>12</xdr:col>
          <xdr:colOff>1038225</xdr:colOff>
          <xdr:row>81</xdr:row>
          <xdr:rowOff>285750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Betriebsfeuerwehr berücksichtigen (CEA K3)</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ebrigoletto.uba.de/rigoletto/public/welcome.d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christian.buser@lu.ch"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drawing" Target="../drawings/drawing3.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printerSettings" Target="../printerSettings/printerSettings4.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hyperlink" Target="http://www.geo.lu.ch/map/gewaesserschutz/"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omments" Target="../comments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45.xml"/><Relationship Id="rId5" Type="http://schemas.openxmlformats.org/officeDocument/2006/relationships/image" Target="../media/image2.emf"/><Relationship Id="rId4" Type="http://schemas.openxmlformats.org/officeDocument/2006/relationships/control" Target="../activeX/activeX1.xml"/></Relationships>
</file>

<file path=xl/worksheets/_rels/sheet6.xml.rels><?xml version="1.0" encoding="UTF-8" standalone="yes"?>
<Relationships xmlns="http://schemas.openxmlformats.org/package/2006/relationships"><Relationship Id="rId26" Type="http://schemas.openxmlformats.org/officeDocument/2006/relationships/image" Target="../media/image13.emf"/><Relationship Id="rId117" Type="http://schemas.openxmlformats.org/officeDocument/2006/relationships/ctrlProp" Target="../ctrlProps/ctrlProp88.xml"/><Relationship Id="rId21" Type="http://schemas.openxmlformats.org/officeDocument/2006/relationships/control" Target="../activeX/activeX10.xml"/><Relationship Id="rId42" Type="http://schemas.openxmlformats.org/officeDocument/2006/relationships/image" Target="../media/image21.emf"/><Relationship Id="rId47" Type="http://schemas.openxmlformats.org/officeDocument/2006/relationships/control" Target="../activeX/activeX23.xml"/><Relationship Id="rId63" Type="http://schemas.openxmlformats.org/officeDocument/2006/relationships/control" Target="../activeX/activeX31.xml"/><Relationship Id="rId68" Type="http://schemas.openxmlformats.org/officeDocument/2006/relationships/image" Target="../media/image34.emf"/><Relationship Id="rId84" Type="http://schemas.openxmlformats.org/officeDocument/2006/relationships/ctrlProp" Target="../ctrlProps/ctrlProp55.xml"/><Relationship Id="rId89" Type="http://schemas.openxmlformats.org/officeDocument/2006/relationships/ctrlProp" Target="../ctrlProps/ctrlProp60.xml"/><Relationship Id="rId112" Type="http://schemas.openxmlformats.org/officeDocument/2006/relationships/ctrlProp" Target="../ctrlProps/ctrlProp83.xml"/><Relationship Id="rId133" Type="http://schemas.openxmlformats.org/officeDocument/2006/relationships/ctrlProp" Target="../ctrlProps/ctrlProp104.xml"/><Relationship Id="rId16" Type="http://schemas.openxmlformats.org/officeDocument/2006/relationships/image" Target="../media/image8.emf"/><Relationship Id="rId107" Type="http://schemas.openxmlformats.org/officeDocument/2006/relationships/ctrlProp" Target="../ctrlProps/ctrlProp78.xml"/><Relationship Id="rId11" Type="http://schemas.openxmlformats.org/officeDocument/2006/relationships/control" Target="../activeX/activeX5.xml"/><Relationship Id="rId32" Type="http://schemas.openxmlformats.org/officeDocument/2006/relationships/image" Target="../media/image16.emf"/><Relationship Id="rId37" Type="http://schemas.openxmlformats.org/officeDocument/2006/relationships/control" Target="../activeX/activeX18.xml"/><Relationship Id="rId53" Type="http://schemas.openxmlformats.org/officeDocument/2006/relationships/control" Target="../activeX/activeX26.xml"/><Relationship Id="rId58" Type="http://schemas.openxmlformats.org/officeDocument/2006/relationships/image" Target="../media/image29.emf"/><Relationship Id="rId74" Type="http://schemas.openxmlformats.org/officeDocument/2006/relationships/image" Target="../media/image37.emf"/><Relationship Id="rId79" Type="http://schemas.openxmlformats.org/officeDocument/2006/relationships/ctrlProp" Target="../ctrlProps/ctrlProp50.xml"/><Relationship Id="rId102" Type="http://schemas.openxmlformats.org/officeDocument/2006/relationships/ctrlProp" Target="../ctrlProps/ctrlProp73.xml"/><Relationship Id="rId123" Type="http://schemas.openxmlformats.org/officeDocument/2006/relationships/ctrlProp" Target="../ctrlProps/ctrlProp94.xml"/><Relationship Id="rId128" Type="http://schemas.openxmlformats.org/officeDocument/2006/relationships/ctrlProp" Target="../ctrlProps/ctrlProp99.xml"/><Relationship Id="rId5" Type="http://schemas.openxmlformats.org/officeDocument/2006/relationships/control" Target="../activeX/activeX2.xml"/><Relationship Id="rId90" Type="http://schemas.openxmlformats.org/officeDocument/2006/relationships/ctrlProp" Target="../ctrlProps/ctrlProp61.xml"/><Relationship Id="rId95" Type="http://schemas.openxmlformats.org/officeDocument/2006/relationships/ctrlProp" Target="../ctrlProps/ctrlProp66.xml"/><Relationship Id="rId14" Type="http://schemas.openxmlformats.org/officeDocument/2006/relationships/image" Target="../media/image7.emf"/><Relationship Id="rId22" Type="http://schemas.openxmlformats.org/officeDocument/2006/relationships/image" Target="../media/image11.emf"/><Relationship Id="rId27" Type="http://schemas.openxmlformats.org/officeDocument/2006/relationships/control" Target="../activeX/activeX13.xml"/><Relationship Id="rId30" Type="http://schemas.openxmlformats.org/officeDocument/2006/relationships/image" Target="../media/image15.emf"/><Relationship Id="rId35" Type="http://schemas.openxmlformats.org/officeDocument/2006/relationships/control" Target="../activeX/activeX17.xml"/><Relationship Id="rId43" Type="http://schemas.openxmlformats.org/officeDocument/2006/relationships/control" Target="../activeX/activeX21.xml"/><Relationship Id="rId48" Type="http://schemas.openxmlformats.org/officeDocument/2006/relationships/image" Target="../media/image24.emf"/><Relationship Id="rId56" Type="http://schemas.openxmlformats.org/officeDocument/2006/relationships/image" Target="../media/image28.emf"/><Relationship Id="rId64" Type="http://schemas.openxmlformats.org/officeDocument/2006/relationships/image" Target="../media/image32.emf"/><Relationship Id="rId69" Type="http://schemas.openxmlformats.org/officeDocument/2006/relationships/control" Target="../activeX/activeX34.xml"/><Relationship Id="rId77" Type="http://schemas.openxmlformats.org/officeDocument/2006/relationships/ctrlProp" Target="../ctrlProps/ctrlProp48.xml"/><Relationship Id="rId100" Type="http://schemas.openxmlformats.org/officeDocument/2006/relationships/ctrlProp" Target="../ctrlProps/ctrlProp71.xml"/><Relationship Id="rId105" Type="http://schemas.openxmlformats.org/officeDocument/2006/relationships/ctrlProp" Target="../ctrlProps/ctrlProp76.xml"/><Relationship Id="rId113" Type="http://schemas.openxmlformats.org/officeDocument/2006/relationships/ctrlProp" Target="../ctrlProps/ctrlProp84.xml"/><Relationship Id="rId118" Type="http://schemas.openxmlformats.org/officeDocument/2006/relationships/ctrlProp" Target="../ctrlProps/ctrlProp89.xml"/><Relationship Id="rId126" Type="http://schemas.openxmlformats.org/officeDocument/2006/relationships/ctrlProp" Target="../ctrlProps/ctrlProp97.xml"/><Relationship Id="rId8" Type="http://schemas.openxmlformats.org/officeDocument/2006/relationships/image" Target="../media/image4.emf"/><Relationship Id="rId51" Type="http://schemas.openxmlformats.org/officeDocument/2006/relationships/control" Target="../activeX/activeX25.xml"/><Relationship Id="rId72" Type="http://schemas.openxmlformats.org/officeDocument/2006/relationships/image" Target="../media/image36.emf"/><Relationship Id="rId80" Type="http://schemas.openxmlformats.org/officeDocument/2006/relationships/ctrlProp" Target="../ctrlProps/ctrlProp51.xml"/><Relationship Id="rId85" Type="http://schemas.openxmlformats.org/officeDocument/2006/relationships/ctrlProp" Target="../ctrlProps/ctrlProp56.xml"/><Relationship Id="rId93" Type="http://schemas.openxmlformats.org/officeDocument/2006/relationships/ctrlProp" Target="../ctrlProps/ctrlProp64.xml"/><Relationship Id="rId98" Type="http://schemas.openxmlformats.org/officeDocument/2006/relationships/ctrlProp" Target="../ctrlProps/ctrlProp69.xml"/><Relationship Id="rId121" Type="http://schemas.openxmlformats.org/officeDocument/2006/relationships/ctrlProp" Target="../ctrlProps/ctrlProp92.xml"/><Relationship Id="rId3" Type="http://schemas.openxmlformats.org/officeDocument/2006/relationships/drawing" Target="../drawings/drawing5.xml"/><Relationship Id="rId12" Type="http://schemas.openxmlformats.org/officeDocument/2006/relationships/image" Target="../media/image6.emf"/><Relationship Id="rId17" Type="http://schemas.openxmlformats.org/officeDocument/2006/relationships/control" Target="../activeX/activeX8.xml"/><Relationship Id="rId25" Type="http://schemas.openxmlformats.org/officeDocument/2006/relationships/control" Target="../activeX/activeX12.xml"/><Relationship Id="rId33" Type="http://schemas.openxmlformats.org/officeDocument/2006/relationships/control" Target="../activeX/activeX16.xml"/><Relationship Id="rId38" Type="http://schemas.openxmlformats.org/officeDocument/2006/relationships/image" Target="../media/image19.emf"/><Relationship Id="rId46" Type="http://schemas.openxmlformats.org/officeDocument/2006/relationships/image" Target="../media/image23.emf"/><Relationship Id="rId59" Type="http://schemas.openxmlformats.org/officeDocument/2006/relationships/control" Target="../activeX/activeX29.xml"/><Relationship Id="rId67" Type="http://schemas.openxmlformats.org/officeDocument/2006/relationships/control" Target="../activeX/activeX33.xml"/><Relationship Id="rId103" Type="http://schemas.openxmlformats.org/officeDocument/2006/relationships/ctrlProp" Target="../ctrlProps/ctrlProp74.xml"/><Relationship Id="rId108" Type="http://schemas.openxmlformats.org/officeDocument/2006/relationships/ctrlProp" Target="../ctrlProps/ctrlProp79.xml"/><Relationship Id="rId116" Type="http://schemas.openxmlformats.org/officeDocument/2006/relationships/ctrlProp" Target="../ctrlProps/ctrlProp87.xml"/><Relationship Id="rId124" Type="http://schemas.openxmlformats.org/officeDocument/2006/relationships/ctrlProp" Target="../ctrlProps/ctrlProp95.xml"/><Relationship Id="rId129" Type="http://schemas.openxmlformats.org/officeDocument/2006/relationships/ctrlProp" Target="../ctrlProps/ctrlProp100.xml"/><Relationship Id="rId20" Type="http://schemas.openxmlformats.org/officeDocument/2006/relationships/image" Target="../media/image10.emf"/><Relationship Id="rId41" Type="http://schemas.openxmlformats.org/officeDocument/2006/relationships/control" Target="../activeX/activeX20.xml"/><Relationship Id="rId54" Type="http://schemas.openxmlformats.org/officeDocument/2006/relationships/image" Target="../media/image27.emf"/><Relationship Id="rId62" Type="http://schemas.openxmlformats.org/officeDocument/2006/relationships/image" Target="../media/image31.emf"/><Relationship Id="rId70" Type="http://schemas.openxmlformats.org/officeDocument/2006/relationships/image" Target="../media/image35.emf"/><Relationship Id="rId75" Type="http://schemas.openxmlformats.org/officeDocument/2006/relationships/ctrlProp" Target="../ctrlProps/ctrlProp46.xml"/><Relationship Id="rId83" Type="http://schemas.openxmlformats.org/officeDocument/2006/relationships/ctrlProp" Target="../ctrlProps/ctrlProp54.xml"/><Relationship Id="rId88" Type="http://schemas.openxmlformats.org/officeDocument/2006/relationships/ctrlProp" Target="../ctrlProps/ctrlProp59.xml"/><Relationship Id="rId91" Type="http://schemas.openxmlformats.org/officeDocument/2006/relationships/ctrlProp" Target="../ctrlProps/ctrlProp62.xml"/><Relationship Id="rId96" Type="http://schemas.openxmlformats.org/officeDocument/2006/relationships/ctrlProp" Target="../ctrlProps/ctrlProp67.xml"/><Relationship Id="rId111" Type="http://schemas.openxmlformats.org/officeDocument/2006/relationships/ctrlProp" Target="../ctrlProps/ctrlProp82.xml"/><Relationship Id="rId132" Type="http://schemas.openxmlformats.org/officeDocument/2006/relationships/ctrlProp" Target="../ctrlProps/ctrlProp103.xml"/><Relationship Id="rId1" Type="http://schemas.openxmlformats.org/officeDocument/2006/relationships/hyperlink" Target="https://uwe.lu.ch/-/media/UWE/Dokumente/Themen/Risikovorsorge/Leitfaden_Loeschwasserrueckhaltung.pdf?la=de-CH" TargetMode="External"/><Relationship Id="rId6" Type="http://schemas.openxmlformats.org/officeDocument/2006/relationships/image" Target="../media/image3.emf"/><Relationship Id="rId15" Type="http://schemas.openxmlformats.org/officeDocument/2006/relationships/control" Target="../activeX/activeX7.xml"/><Relationship Id="rId23" Type="http://schemas.openxmlformats.org/officeDocument/2006/relationships/control" Target="../activeX/activeX11.xml"/><Relationship Id="rId28" Type="http://schemas.openxmlformats.org/officeDocument/2006/relationships/image" Target="../media/image14.emf"/><Relationship Id="rId36" Type="http://schemas.openxmlformats.org/officeDocument/2006/relationships/image" Target="../media/image18.emf"/><Relationship Id="rId49" Type="http://schemas.openxmlformats.org/officeDocument/2006/relationships/control" Target="../activeX/activeX24.xml"/><Relationship Id="rId57" Type="http://schemas.openxmlformats.org/officeDocument/2006/relationships/control" Target="../activeX/activeX28.xml"/><Relationship Id="rId106" Type="http://schemas.openxmlformats.org/officeDocument/2006/relationships/ctrlProp" Target="../ctrlProps/ctrlProp77.xml"/><Relationship Id="rId114" Type="http://schemas.openxmlformats.org/officeDocument/2006/relationships/ctrlProp" Target="../ctrlProps/ctrlProp85.xml"/><Relationship Id="rId119" Type="http://schemas.openxmlformats.org/officeDocument/2006/relationships/ctrlProp" Target="../ctrlProps/ctrlProp90.xml"/><Relationship Id="rId127" Type="http://schemas.openxmlformats.org/officeDocument/2006/relationships/ctrlProp" Target="../ctrlProps/ctrlProp98.xml"/><Relationship Id="rId10" Type="http://schemas.openxmlformats.org/officeDocument/2006/relationships/image" Target="../media/image5.emf"/><Relationship Id="rId31" Type="http://schemas.openxmlformats.org/officeDocument/2006/relationships/control" Target="../activeX/activeX15.xml"/><Relationship Id="rId44" Type="http://schemas.openxmlformats.org/officeDocument/2006/relationships/image" Target="../media/image22.emf"/><Relationship Id="rId52" Type="http://schemas.openxmlformats.org/officeDocument/2006/relationships/image" Target="../media/image26.emf"/><Relationship Id="rId60" Type="http://schemas.openxmlformats.org/officeDocument/2006/relationships/image" Target="../media/image30.emf"/><Relationship Id="rId65" Type="http://schemas.openxmlformats.org/officeDocument/2006/relationships/control" Target="../activeX/activeX32.xml"/><Relationship Id="rId73" Type="http://schemas.openxmlformats.org/officeDocument/2006/relationships/control" Target="../activeX/activeX36.xml"/><Relationship Id="rId78" Type="http://schemas.openxmlformats.org/officeDocument/2006/relationships/ctrlProp" Target="../ctrlProps/ctrlProp49.xml"/><Relationship Id="rId81" Type="http://schemas.openxmlformats.org/officeDocument/2006/relationships/ctrlProp" Target="../ctrlProps/ctrlProp52.xml"/><Relationship Id="rId86" Type="http://schemas.openxmlformats.org/officeDocument/2006/relationships/ctrlProp" Target="../ctrlProps/ctrlProp57.xml"/><Relationship Id="rId94" Type="http://schemas.openxmlformats.org/officeDocument/2006/relationships/ctrlProp" Target="../ctrlProps/ctrlProp65.xml"/><Relationship Id="rId99" Type="http://schemas.openxmlformats.org/officeDocument/2006/relationships/ctrlProp" Target="../ctrlProps/ctrlProp70.xml"/><Relationship Id="rId101" Type="http://schemas.openxmlformats.org/officeDocument/2006/relationships/ctrlProp" Target="../ctrlProps/ctrlProp72.xml"/><Relationship Id="rId122" Type="http://schemas.openxmlformats.org/officeDocument/2006/relationships/ctrlProp" Target="../ctrlProps/ctrlProp93.xml"/><Relationship Id="rId130" Type="http://schemas.openxmlformats.org/officeDocument/2006/relationships/ctrlProp" Target="../ctrlProps/ctrlProp101.xml"/><Relationship Id="rId4" Type="http://schemas.openxmlformats.org/officeDocument/2006/relationships/vmlDrawing" Target="../drawings/vmlDrawing5.vml"/><Relationship Id="rId9" Type="http://schemas.openxmlformats.org/officeDocument/2006/relationships/control" Target="../activeX/activeX4.xml"/><Relationship Id="rId13" Type="http://schemas.openxmlformats.org/officeDocument/2006/relationships/control" Target="../activeX/activeX6.xml"/><Relationship Id="rId18" Type="http://schemas.openxmlformats.org/officeDocument/2006/relationships/image" Target="../media/image9.emf"/><Relationship Id="rId39" Type="http://schemas.openxmlformats.org/officeDocument/2006/relationships/control" Target="../activeX/activeX19.xml"/><Relationship Id="rId109" Type="http://schemas.openxmlformats.org/officeDocument/2006/relationships/ctrlProp" Target="../ctrlProps/ctrlProp80.xml"/><Relationship Id="rId34" Type="http://schemas.openxmlformats.org/officeDocument/2006/relationships/image" Target="../media/image17.emf"/><Relationship Id="rId50" Type="http://schemas.openxmlformats.org/officeDocument/2006/relationships/image" Target="../media/image25.emf"/><Relationship Id="rId55" Type="http://schemas.openxmlformats.org/officeDocument/2006/relationships/control" Target="../activeX/activeX27.xml"/><Relationship Id="rId76" Type="http://schemas.openxmlformats.org/officeDocument/2006/relationships/ctrlProp" Target="../ctrlProps/ctrlProp47.xml"/><Relationship Id="rId97" Type="http://schemas.openxmlformats.org/officeDocument/2006/relationships/ctrlProp" Target="../ctrlProps/ctrlProp68.xml"/><Relationship Id="rId104" Type="http://schemas.openxmlformats.org/officeDocument/2006/relationships/ctrlProp" Target="../ctrlProps/ctrlProp75.xml"/><Relationship Id="rId120" Type="http://schemas.openxmlformats.org/officeDocument/2006/relationships/ctrlProp" Target="../ctrlProps/ctrlProp91.xml"/><Relationship Id="rId125" Type="http://schemas.openxmlformats.org/officeDocument/2006/relationships/ctrlProp" Target="../ctrlProps/ctrlProp96.xml"/><Relationship Id="rId7" Type="http://schemas.openxmlformats.org/officeDocument/2006/relationships/control" Target="../activeX/activeX3.xml"/><Relationship Id="rId71" Type="http://schemas.openxmlformats.org/officeDocument/2006/relationships/control" Target="../activeX/activeX35.xml"/><Relationship Id="rId92" Type="http://schemas.openxmlformats.org/officeDocument/2006/relationships/ctrlProp" Target="../ctrlProps/ctrlProp63.xml"/><Relationship Id="rId2" Type="http://schemas.openxmlformats.org/officeDocument/2006/relationships/printerSettings" Target="../printerSettings/printerSettings6.bin"/><Relationship Id="rId29" Type="http://schemas.openxmlformats.org/officeDocument/2006/relationships/control" Target="../activeX/activeX14.xml"/><Relationship Id="rId24" Type="http://schemas.openxmlformats.org/officeDocument/2006/relationships/image" Target="../media/image12.emf"/><Relationship Id="rId40" Type="http://schemas.openxmlformats.org/officeDocument/2006/relationships/image" Target="../media/image20.emf"/><Relationship Id="rId45" Type="http://schemas.openxmlformats.org/officeDocument/2006/relationships/control" Target="../activeX/activeX22.xml"/><Relationship Id="rId66" Type="http://schemas.openxmlformats.org/officeDocument/2006/relationships/image" Target="../media/image33.emf"/><Relationship Id="rId87" Type="http://schemas.openxmlformats.org/officeDocument/2006/relationships/ctrlProp" Target="../ctrlProps/ctrlProp58.xml"/><Relationship Id="rId110" Type="http://schemas.openxmlformats.org/officeDocument/2006/relationships/ctrlProp" Target="../ctrlProps/ctrlProp81.xml"/><Relationship Id="rId115" Type="http://schemas.openxmlformats.org/officeDocument/2006/relationships/ctrlProp" Target="../ctrlProps/ctrlProp86.xml"/><Relationship Id="rId131" Type="http://schemas.openxmlformats.org/officeDocument/2006/relationships/ctrlProp" Target="../ctrlProps/ctrlProp102.xml"/><Relationship Id="rId61" Type="http://schemas.openxmlformats.org/officeDocument/2006/relationships/control" Target="../activeX/activeX30.xml"/><Relationship Id="rId82" Type="http://schemas.openxmlformats.org/officeDocument/2006/relationships/ctrlProp" Target="../ctrlProps/ctrlProp53.xml"/><Relationship Id="rId19" Type="http://schemas.openxmlformats.org/officeDocument/2006/relationships/control" Target="../activeX/activeX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05.xml"/><Relationship Id="rId3" Type="http://schemas.openxmlformats.org/officeDocument/2006/relationships/vmlDrawing" Target="../drawings/vmlDrawing6.vml"/><Relationship Id="rId7" Type="http://schemas.openxmlformats.org/officeDocument/2006/relationships/image" Target="../media/image39.emf"/><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ontrol" Target="../activeX/activeX38.xml"/><Relationship Id="rId5" Type="http://schemas.openxmlformats.org/officeDocument/2006/relationships/image" Target="../media/image38.emf"/><Relationship Id="rId10" Type="http://schemas.openxmlformats.org/officeDocument/2006/relationships/ctrlProp" Target="../ctrlProps/ctrlProp107.xml"/><Relationship Id="rId4" Type="http://schemas.openxmlformats.org/officeDocument/2006/relationships/control" Target="../activeX/activeX37.xml"/><Relationship Id="rId9" Type="http://schemas.openxmlformats.org/officeDocument/2006/relationships/ctrlProp" Target="../ctrlProps/ctrlProp10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2" tint="-0.249977111117893"/>
  </sheetPr>
  <dimension ref="A1:W112"/>
  <sheetViews>
    <sheetView showGridLines="0" showRowColHeaders="0" tabSelected="1" zoomScaleNormal="100" workbookViewId="0">
      <selection activeCell="B2" sqref="B2"/>
    </sheetView>
  </sheetViews>
  <sheetFormatPr baseColWidth="10" defaultColWidth="0" defaultRowHeight="15.75" zeroHeight="1" x14ac:dyDescent="0.25"/>
  <cols>
    <col min="1" max="1" width="3.85546875" style="1" customWidth="1"/>
    <col min="2" max="2" width="15.7109375" style="1" customWidth="1"/>
    <col min="3" max="3" width="11.7109375" style="1" customWidth="1"/>
    <col min="4" max="4" width="5.85546875" style="1" customWidth="1"/>
    <col min="5" max="5" width="6.7109375" style="1" customWidth="1"/>
    <col min="6" max="6" width="13.28515625" style="1" customWidth="1"/>
    <col min="7" max="7" width="39.7109375" style="1" customWidth="1"/>
    <col min="8" max="8" width="4.7109375" style="1" customWidth="1"/>
    <col min="9" max="9" width="20.7109375" style="1" customWidth="1"/>
    <col min="10" max="10" width="22.28515625" style="1" customWidth="1"/>
    <col min="11" max="12" width="21.5703125" style="1" customWidth="1"/>
    <col min="13" max="13" width="7.7109375" style="1" customWidth="1"/>
    <col min="14" max="14" width="11.42578125" style="1" customWidth="1"/>
    <col min="15" max="22" width="11.42578125" style="1" hidden="1" customWidth="1"/>
    <col min="23" max="23" width="2.5703125" style="1" hidden="1" customWidth="1"/>
    <col min="24" max="16384" width="11.42578125" style="1" hidden="1"/>
  </cols>
  <sheetData>
    <row r="1" spans="2:8" x14ac:dyDescent="0.25"/>
    <row r="2" spans="2:8" ht="18.75" x14ac:dyDescent="0.25">
      <c r="B2" s="8" t="s">
        <v>0</v>
      </c>
      <c r="G2" s="295"/>
    </row>
    <row r="3" spans="2:8" x14ac:dyDescent="0.25"/>
    <row r="4" spans="2:8" ht="15.75" customHeight="1" x14ac:dyDescent="0.25">
      <c r="B4" s="559" t="s">
        <v>1</v>
      </c>
      <c r="C4" s="559"/>
      <c r="D4" s="559"/>
      <c r="E4" s="19"/>
      <c r="F4" s="19"/>
      <c r="G4" s="1" t="s">
        <v>14</v>
      </c>
    </row>
    <row r="5" spans="2:8" ht="15.75" customHeight="1" x14ac:dyDescent="0.25">
      <c r="B5" s="559"/>
      <c r="C5" s="559"/>
      <c r="D5" s="559"/>
      <c r="E5" s="6"/>
      <c r="F5" s="6"/>
      <c r="G5" s="1" t="s">
        <v>16</v>
      </c>
    </row>
    <row r="6" spans="2:8" ht="15.75" customHeight="1" x14ac:dyDescent="0.25">
      <c r="B6" s="6"/>
      <c r="C6" s="6"/>
      <c r="D6" s="6"/>
      <c r="E6" s="6"/>
      <c r="F6" s="6"/>
      <c r="G6" s="1" t="s">
        <v>15</v>
      </c>
    </row>
    <row r="7" spans="2:8" ht="15.75" customHeight="1" x14ac:dyDescent="0.25">
      <c r="B7" s="6"/>
      <c r="C7" s="6"/>
      <c r="D7" s="6"/>
      <c r="E7" s="6"/>
      <c r="F7" s="6"/>
      <c r="G7" s="7" t="s">
        <v>17</v>
      </c>
      <c r="H7" s="7"/>
    </row>
    <row r="8" spans="2:8" ht="15.75" customHeight="1" x14ac:dyDescent="0.25">
      <c r="B8" s="6"/>
      <c r="C8" s="6"/>
      <c r="D8" s="6"/>
      <c r="E8" s="6"/>
      <c r="F8" s="6"/>
      <c r="G8" s="7" t="s">
        <v>18</v>
      </c>
      <c r="H8" s="7"/>
    </row>
    <row r="9" spans="2:8" ht="15.75" customHeight="1" x14ac:dyDescent="0.25">
      <c r="B9" s="6"/>
      <c r="C9" s="6"/>
      <c r="D9" s="6"/>
      <c r="E9" s="6"/>
      <c r="F9" s="6"/>
      <c r="G9" s="7" t="s">
        <v>19</v>
      </c>
      <c r="H9" s="7"/>
    </row>
    <row r="10" spans="2:8" ht="15.75" customHeight="1" x14ac:dyDescent="0.25">
      <c r="B10" s="6"/>
      <c r="C10" s="6"/>
      <c r="D10" s="6"/>
      <c r="E10" s="6"/>
      <c r="F10" s="6"/>
      <c r="G10" s="7" t="s">
        <v>20</v>
      </c>
      <c r="H10" s="7"/>
    </row>
    <row r="11" spans="2:8" ht="15.75" customHeight="1" x14ac:dyDescent="0.25">
      <c r="B11" s="6"/>
      <c r="C11" s="6"/>
      <c r="D11" s="6"/>
      <c r="E11" s="6"/>
      <c r="F11" s="6"/>
      <c r="G11" s="7" t="s">
        <v>21</v>
      </c>
      <c r="H11" s="7"/>
    </row>
    <row r="12" spans="2:8" ht="15.75" customHeight="1" x14ac:dyDescent="0.25">
      <c r="B12" s="6"/>
      <c r="C12" s="6"/>
      <c r="D12" s="6"/>
      <c r="E12" s="6"/>
      <c r="F12" s="6"/>
      <c r="G12" s="1" t="s">
        <v>22</v>
      </c>
    </row>
    <row r="13" spans="2:8" ht="15.75" customHeight="1" x14ac:dyDescent="0.25">
      <c r="B13" s="6"/>
      <c r="C13" s="6"/>
      <c r="D13" s="6"/>
      <c r="E13" s="6"/>
      <c r="F13" s="6"/>
      <c r="G13" s="1" t="s">
        <v>23</v>
      </c>
    </row>
    <row r="14" spans="2:8" ht="15.75" customHeight="1" x14ac:dyDescent="0.25">
      <c r="B14" s="6"/>
      <c r="C14" s="6"/>
      <c r="D14" s="6"/>
      <c r="E14" s="6"/>
      <c r="F14" s="6"/>
    </row>
    <row r="15" spans="2:8" ht="15.75" customHeight="1" x14ac:dyDescent="0.25">
      <c r="B15" s="559" t="s">
        <v>2</v>
      </c>
      <c r="C15" s="559"/>
      <c r="D15" s="559"/>
      <c r="E15" s="19"/>
      <c r="F15" s="19"/>
      <c r="G15" s="1" t="s">
        <v>60</v>
      </c>
    </row>
    <row r="16" spans="2:8" ht="15.75" customHeight="1" x14ac:dyDescent="0.25">
      <c r="B16" s="559"/>
      <c r="C16" s="559"/>
      <c r="D16" s="559"/>
      <c r="E16" s="19"/>
      <c r="F16" s="19"/>
      <c r="G16" s="1" t="s">
        <v>27</v>
      </c>
    </row>
    <row r="17" spans="2:8" ht="15.75" customHeight="1" x14ac:dyDescent="0.25">
      <c r="B17" s="17"/>
      <c r="C17" s="17"/>
      <c r="D17" s="17"/>
      <c r="E17" s="17"/>
      <c r="F17" s="17"/>
      <c r="G17" s="1" t="s">
        <v>59</v>
      </c>
    </row>
    <row r="18" spans="2:8" ht="15.75" customHeight="1" x14ac:dyDescent="0.25">
      <c r="B18" s="17"/>
      <c r="C18" s="17"/>
      <c r="D18" s="17"/>
      <c r="E18" s="17"/>
      <c r="F18" s="17"/>
      <c r="G18" s="1" t="s">
        <v>282</v>
      </c>
    </row>
    <row r="19" spans="2:8" ht="15.75" customHeight="1" x14ac:dyDescent="0.25">
      <c r="B19" s="17"/>
      <c r="C19" s="17"/>
      <c r="D19" s="17"/>
      <c r="E19" s="17"/>
      <c r="F19" s="17"/>
      <c r="G19" s="1" t="s">
        <v>277</v>
      </c>
    </row>
    <row r="20" spans="2:8" ht="15.75" customHeight="1" x14ac:dyDescent="0.25">
      <c r="B20" s="17"/>
      <c r="C20" s="17"/>
      <c r="D20" s="17"/>
      <c r="E20" s="17"/>
      <c r="F20" s="17"/>
      <c r="G20" s="1" t="s">
        <v>279</v>
      </c>
    </row>
    <row r="21" spans="2:8" ht="15.75" customHeight="1" x14ac:dyDescent="0.25">
      <c r="B21" s="17"/>
      <c r="C21" s="17"/>
      <c r="D21" s="17"/>
      <c r="E21" s="17"/>
      <c r="F21" s="17"/>
      <c r="G21" s="1" t="s">
        <v>278</v>
      </c>
    </row>
    <row r="22" spans="2:8" ht="15.75" customHeight="1" x14ac:dyDescent="0.25">
      <c r="B22" s="17"/>
      <c r="C22" s="17"/>
      <c r="D22" s="17"/>
      <c r="E22" s="17"/>
      <c r="F22" s="17"/>
    </row>
    <row r="23" spans="2:8" ht="15.75" customHeight="1" x14ac:dyDescent="0.25">
      <c r="G23" s="1" t="s">
        <v>24</v>
      </c>
    </row>
    <row r="24" spans="2:8" ht="15.75" customHeight="1" x14ac:dyDescent="0.25">
      <c r="G24" s="1" t="s">
        <v>25</v>
      </c>
    </row>
    <row r="25" spans="2:8" ht="15.75" customHeight="1" x14ac:dyDescent="0.25">
      <c r="G25" s="1" t="s">
        <v>26</v>
      </c>
    </row>
    <row r="26" spans="2:8" ht="15.75" customHeight="1" x14ac:dyDescent="0.25"/>
    <row r="27" spans="2:8" ht="15.75" customHeight="1" x14ac:dyDescent="0.25">
      <c r="G27" s="1" t="s">
        <v>429</v>
      </c>
    </row>
    <row r="28" spans="2:8" ht="15.75" customHeight="1" x14ac:dyDescent="0.25">
      <c r="G28" s="1" t="s">
        <v>31</v>
      </c>
    </row>
    <row r="29" spans="2:8" ht="15.75" customHeight="1" x14ac:dyDescent="0.25">
      <c r="G29" s="9" t="s">
        <v>442</v>
      </c>
      <c r="H29" s="9"/>
    </row>
    <row r="30" spans="2:8" ht="15.75" customHeight="1" x14ac:dyDescent="0.25">
      <c r="G30" s="9" t="s">
        <v>443</v>
      </c>
      <c r="H30" s="9"/>
    </row>
    <row r="31" spans="2:8" ht="15.75" customHeight="1" x14ac:dyDescent="0.25">
      <c r="G31" s="9" t="s">
        <v>314</v>
      </c>
      <c r="H31" s="9"/>
    </row>
    <row r="32" spans="2:8" ht="15.75" customHeight="1" x14ac:dyDescent="0.25">
      <c r="G32" s="9" t="s">
        <v>30</v>
      </c>
      <c r="H32" s="9"/>
    </row>
    <row r="33" spans="2:12" ht="15.75" customHeight="1" x14ac:dyDescent="0.25">
      <c r="G33" s="9" t="s">
        <v>315</v>
      </c>
      <c r="H33" s="9"/>
    </row>
    <row r="34" spans="2:12" ht="15.75" customHeight="1" x14ac:dyDescent="0.25"/>
    <row r="35" spans="2:12" ht="15.75" customHeight="1" x14ac:dyDescent="0.25">
      <c r="G35" s="1" t="s">
        <v>28</v>
      </c>
    </row>
    <row r="36" spans="2:12" ht="15.75" customHeight="1" x14ac:dyDescent="0.25">
      <c r="G36" s="1" t="s">
        <v>29</v>
      </c>
    </row>
    <row r="37" spans="2:12" ht="15.75" customHeight="1" x14ac:dyDescent="0.25">
      <c r="G37" s="1" t="s">
        <v>440</v>
      </c>
    </row>
    <row r="38" spans="2:12" ht="15.75" customHeight="1" x14ac:dyDescent="0.25">
      <c r="G38" s="5" t="s">
        <v>441</v>
      </c>
      <c r="I38" s="1" t="s">
        <v>454</v>
      </c>
    </row>
    <row r="39" spans="2:12" ht="15.75" customHeight="1" x14ac:dyDescent="0.25">
      <c r="G39" s="5"/>
    </row>
    <row r="40" spans="2:12" ht="15.75" customHeight="1" x14ac:dyDescent="0.25">
      <c r="G40" s="1" t="s">
        <v>305</v>
      </c>
    </row>
    <row r="41" spans="2:12" ht="15.75" customHeight="1" x14ac:dyDescent="0.25"/>
    <row r="42" spans="2:12" ht="15.75" customHeight="1" x14ac:dyDescent="0.25">
      <c r="B42" s="559" t="s">
        <v>81</v>
      </c>
      <c r="C42" s="559"/>
      <c r="D42" s="559"/>
      <c r="E42" s="10"/>
      <c r="F42" s="10"/>
      <c r="G42" s="1" t="s">
        <v>82</v>
      </c>
    </row>
    <row r="43" spans="2:12" ht="15.75" customHeight="1" x14ac:dyDescent="0.25">
      <c r="B43" s="559"/>
      <c r="C43" s="559"/>
      <c r="D43" s="559"/>
      <c r="G43" s="1" t="s">
        <v>32</v>
      </c>
    </row>
    <row r="44" spans="2:12" ht="15.75" customHeight="1" x14ac:dyDescent="0.25">
      <c r="G44" s="1" t="s">
        <v>33</v>
      </c>
    </row>
    <row r="45" spans="2:12" ht="15.75" customHeight="1" x14ac:dyDescent="0.25">
      <c r="G45" s="1" t="s">
        <v>34</v>
      </c>
    </row>
    <row r="46" spans="2:12" ht="15.75" customHeight="1" x14ac:dyDescent="0.25">
      <c r="G46" s="1" t="s">
        <v>35</v>
      </c>
    </row>
    <row r="47" spans="2:12" ht="15.75" customHeight="1" thickBot="1" x14ac:dyDescent="0.3"/>
    <row r="48" spans="2:12" ht="50.1" customHeight="1" thickBot="1" x14ac:dyDescent="0.3">
      <c r="B48" s="559" t="s">
        <v>560</v>
      </c>
      <c r="C48" s="559"/>
      <c r="D48" s="559"/>
      <c r="G48" s="11" t="s">
        <v>36</v>
      </c>
      <c r="H48" s="11"/>
      <c r="I48" s="11" t="s">
        <v>37</v>
      </c>
      <c r="J48" s="11" t="s">
        <v>38</v>
      </c>
      <c r="K48" s="11" t="s">
        <v>39</v>
      </c>
      <c r="L48" s="11" t="s">
        <v>40</v>
      </c>
    </row>
    <row r="49" spans="2:12" ht="30" customHeight="1" thickBot="1" x14ac:dyDescent="0.3">
      <c r="G49" s="589" t="s">
        <v>3</v>
      </c>
      <c r="H49" s="590"/>
      <c r="I49" s="12"/>
      <c r="J49" s="12" t="s">
        <v>4</v>
      </c>
      <c r="K49" s="12" t="s">
        <v>5</v>
      </c>
      <c r="L49" s="12" t="s">
        <v>6</v>
      </c>
    </row>
    <row r="50" spans="2:12" ht="30" customHeight="1" thickBot="1" x14ac:dyDescent="0.3">
      <c r="G50" s="589" t="s">
        <v>7</v>
      </c>
      <c r="H50" s="590"/>
      <c r="I50" s="13"/>
      <c r="J50" s="13">
        <v>3</v>
      </c>
      <c r="K50" s="13">
        <v>2</v>
      </c>
      <c r="L50" s="13">
        <v>1</v>
      </c>
    </row>
    <row r="51" spans="2:12" ht="30" customHeight="1" thickBot="1" x14ac:dyDescent="0.3">
      <c r="G51" s="591" t="s">
        <v>41</v>
      </c>
      <c r="H51" s="592"/>
      <c r="I51" s="241" t="s">
        <v>369</v>
      </c>
      <c r="J51" s="585" t="s">
        <v>42</v>
      </c>
      <c r="K51" s="585"/>
      <c r="L51" s="585"/>
    </row>
    <row r="52" spans="2:12" ht="30" customHeight="1" x14ac:dyDescent="0.25">
      <c r="G52" s="15"/>
      <c r="H52" s="15"/>
      <c r="I52" s="16" t="s">
        <v>589</v>
      </c>
      <c r="J52" s="14"/>
      <c r="K52" s="14"/>
      <c r="L52" s="14"/>
    </row>
    <row r="53" spans="2:12" ht="16.5" customHeight="1" thickBot="1" x14ac:dyDescent="0.3"/>
    <row r="54" spans="2:12" ht="21" customHeight="1" thickBot="1" x14ac:dyDescent="0.3">
      <c r="B54" s="593" t="s">
        <v>588</v>
      </c>
      <c r="C54" s="593"/>
      <c r="D54" s="593"/>
      <c r="G54" s="11" t="s">
        <v>43</v>
      </c>
      <c r="H54" s="388"/>
      <c r="I54" s="586" t="s">
        <v>44</v>
      </c>
      <c r="J54" s="587"/>
      <c r="K54" s="587" t="s">
        <v>45</v>
      </c>
      <c r="L54" s="588"/>
    </row>
    <row r="55" spans="2:12" ht="32.1" customHeight="1" thickBot="1" x14ac:dyDescent="0.3">
      <c r="B55" s="593"/>
      <c r="C55" s="593"/>
      <c r="D55" s="593"/>
      <c r="G55" s="562" t="s">
        <v>46</v>
      </c>
      <c r="H55" s="563"/>
      <c r="I55" s="594"/>
      <c r="J55" s="595"/>
      <c r="K55" s="596" t="s">
        <v>47</v>
      </c>
      <c r="L55" s="595"/>
    </row>
    <row r="56" spans="2:12" ht="32.1" customHeight="1" thickBot="1" x14ac:dyDescent="0.3">
      <c r="B56" s="593"/>
      <c r="C56" s="593"/>
      <c r="D56" s="593"/>
      <c r="G56" s="562" t="s">
        <v>48</v>
      </c>
      <c r="H56" s="563"/>
      <c r="I56" s="597" t="s">
        <v>590</v>
      </c>
      <c r="J56" s="598"/>
      <c r="K56" s="599" t="s">
        <v>49</v>
      </c>
      <c r="L56" s="598"/>
    </row>
    <row r="57" spans="2:12" ht="32.1" customHeight="1" thickBot="1" x14ac:dyDescent="0.3">
      <c r="G57" s="562" t="s">
        <v>50</v>
      </c>
      <c r="H57" s="563"/>
      <c r="I57" s="560" t="s">
        <v>51</v>
      </c>
      <c r="J57" s="561"/>
      <c r="K57" s="594" t="s">
        <v>80</v>
      </c>
      <c r="L57" s="595"/>
    </row>
    <row r="58" spans="2:12" ht="63.95" customHeight="1" thickBot="1" x14ac:dyDescent="0.3">
      <c r="G58" s="562" t="s">
        <v>58</v>
      </c>
      <c r="H58" s="563"/>
      <c r="I58" s="560" t="s">
        <v>52</v>
      </c>
      <c r="J58" s="561"/>
      <c r="K58" s="599" t="s">
        <v>49</v>
      </c>
      <c r="L58" s="598"/>
    </row>
    <row r="59" spans="2:12" ht="16.5" customHeight="1" x14ac:dyDescent="0.25">
      <c r="G59" s="391"/>
      <c r="H59" s="391"/>
      <c r="I59" s="392"/>
      <c r="J59" s="392"/>
      <c r="K59" s="393"/>
      <c r="L59" s="393"/>
    </row>
    <row r="60" spans="2:12" ht="21" customHeight="1" thickBot="1" x14ac:dyDescent="0.3">
      <c r="G60" s="389" t="s">
        <v>43</v>
      </c>
      <c r="H60" s="390"/>
      <c r="I60" s="600" t="s">
        <v>44</v>
      </c>
      <c r="J60" s="601"/>
      <c r="K60" s="601" t="s">
        <v>45</v>
      </c>
      <c r="L60" s="601"/>
    </row>
    <row r="61" spans="2:12" ht="78" customHeight="1" thickBot="1" x14ac:dyDescent="0.3">
      <c r="B61" s="593" t="s">
        <v>572</v>
      </c>
      <c r="C61" s="593"/>
      <c r="D61" s="593"/>
      <c r="G61" s="580" t="s">
        <v>435</v>
      </c>
      <c r="H61" s="581"/>
      <c r="I61" s="555" t="s">
        <v>439</v>
      </c>
      <c r="J61" s="556"/>
      <c r="K61" s="553">
        <v>50000</v>
      </c>
      <c r="L61" s="554"/>
    </row>
    <row r="62" spans="2:12" ht="32.1" customHeight="1" thickBot="1" x14ac:dyDescent="0.3">
      <c r="G62" s="582"/>
      <c r="H62" s="583"/>
      <c r="I62" s="560" t="s">
        <v>410</v>
      </c>
      <c r="J62" s="561"/>
      <c r="K62" s="553">
        <v>500000</v>
      </c>
      <c r="L62" s="554"/>
    </row>
    <row r="63" spans="2:12" ht="32.1" customHeight="1" thickBot="1" x14ac:dyDescent="0.3">
      <c r="G63" s="580" t="s">
        <v>53</v>
      </c>
      <c r="H63" s="581"/>
      <c r="I63" s="560" t="s">
        <v>444</v>
      </c>
      <c r="J63" s="561"/>
      <c r="K63" s="599" t="s">
        <v>49</v>
      </c>
      <c r="L63" s="598"/>
    </row>
    <row r="64" spans="2:12" ht="32.1" customHeight="1" thickBot="1" x14ac:dyDescent="0.3">
      <c r="G64" s="602"/>
      <c r="H64" s="603"/>
      <c r="I64" s="560" t="s">
        <v>445</v>
      </c>
      <c r="J64" s="561"/>
      <c r="K64" s="553">
        <v>50000</v>
      </c>
      <c r="L64" s="554"/>
    </row>
    <row r="65" spans="2:12" ht="32.1" customHeight="1" thickBot="1" x14ac:dyDescent="0.3">
      <c r="G65" s="582"/>
      <c r="H65" s="583"/>
      <c r="I65" s="560" t="s">
        <v>54</v>
      </c>
      <c r="J65" s="561"/>
      <c r="K65" s="553">
        <v>500000</v>
      </c>
      <c r="L65" s="554"/>
    </row>
    <row r="66" spans="2:12" ht="32.1" customHeight="1" thickBot="1" x14ac:dyDescent="0.3">
      <c r="G66" s="580" t="s">
        <v>55</v>
      </c>
      <c r="H66" s="581"/>
      <c r="I66" s="560" t="s">
        <v>436</v>
      </c>
      <c r="J66" s="561"/>
      <c r="K66" s="599" t="s">
        <v>49</v>
      </c>
      <c r="L66" s="598"/>
    </row>
    <row r="67" spans="2:12" ht="32.1" customHeight="1" thickBot="1" x14ac:dyDescent="0.3">
      <c r="G67" s="602"/>
      <c r="H67" s="603"/>
      <c r="I67" s="560" t="s">
        <v>446</v>
      </c>
      <c r="J67" s="561"/>
      <c r="K67" s="553">
        <v>50000</v>
      </c>
      <c r="L67" s="554"/>
    </row>
    <row r="68" spans="2:12" ht="32.1" customHeight="1" thickBot="1" x14ac:dyDescent="0.3">
      <c r="G68" s="582"/>
      <c r="H68" s="583"/>
      <c r="I68" s="560" t="s">
        <v>437</v>
      </c>
      <c r="J68" s="561"/>
      <c r="K68" s="553">
        <v>500000</v>
      </c>
      <c r="L68" s="554"/>
    </row>
    <row r="69" spans="2:12" ht="50.1" customHeight="1" thickBot="1" x14ac:dyDescent="0.3">
      <c r="G69" s="580" t="s">
        <v>56</v>
      </c>
      <c r="H69" s="581"/>
      <c r="I69" s="560" t="s">
        <v>438</v>
      </c>
      <c r="J69" s="561"/>
      <c r="K69" s="553">
        <v>50000</v>
      </c>
      <c r="L69" s="554"/>
    </row>
    <row r="70" spans="2:12" ht="39.950000000000003" customHeight="1" thickBot="1" x14ac:dyDescent="0.3">
      <c r="G70" s="582"/>
      <c r="H70" s="583"/>
      <c r="I70" s="560" t="s">
        <v>447</v>
      </c>
      <c r="J70" s="561"/>
      <c r="K70" s="599" t="s">
        <v>49</v>
      </c>
      <c r="L70" s="598"/>
    </row>
    <row r="71" spans="2:12" ht="60" customHeight="1" thickBot="1" x14ac:dyDescent="0.3">
      <c r="G71" s="562" t="s">
        <v>281</v>
      </c>
      <c r="H71" s="563"/>
      <c r="I71" s="555" t="str">
        <f>IF(Kriterientabellen!E$93=1,Kriterientabellen!C$97,"")</f>
        <v>Bei löschwasserrückhaltepflichtigen Fachmärkten/Einkaufszentren ist generell mit einem Löschwasser-Rückhaltevolumen von 390 m3 zu rechnen.</v>
      </c>
      <c r="J71" s="556"/>
      <c r="K71" s="557" t="s">
        <v>57</v>
      </c>
      <c r="L71" s="558"/>
    </row>
    <row r="72" spans="2:12" x14ac:dyDescent="0.25">
      <c r="F72" s="2"/>
    </row>
    <row r="73" spans="2:12" x14ac:dyDescent="0.25">
      <c r="B73" s="559" t="s">
        <v>62</v>
      </c>
      <c r="C73" s="559"/>
      <c r="D73" s="559"/>
      <c r="F73" s="2"/>
      <c r="G73" s="1" t="s">
        <v>591</v>
      </c>
    </row>
    <row r="74" spans="2:12" x14ac:dyDescent="0.25">
      <c r="F74" s="2"/>
      <c r="G74" s="1" t="s">
        <v>561</v>
      </c>
    </row>
    <row r="75" spans="2:12" ht="6" customHeight="1" x14ac:dyDescent="0.25">
      <c r="F75" s="2"/>
    </row>
    <row r="76" spans="2:12" x14ac:dyDescent="0.25">
      <c r="G76" s="1" t="s">
        <v>562</v>
      </c>
    </row>
    <row r="77" spans="2:12" x14ac:dyDescent="0.25">
      <c r="G77" s="1" t="s">
        <v>63</v>
      </c>
    </row>
    <row r="78" spans="2:12" x14ac:dyDescent="0.25">
      <c r="G78" s="1" t="s">
        <v>268</v>
      </c>
    </row>
    <row r="79" spans="2:12" x14ac:dyDescent="0.25">
      <c r="G79" s="1" t="s">
        <v>64</v>
      </c>
    </row>
    <row r="80" spans="2:12" ht="16.5" thickBot="1" x14ac:dyDescent="0.3"/>
    <row r="81" spans="7:14" ht="32.1" customHeight="1" thickBot="1" x14ac:dyDescent="0.3">
      <c r="G81" s="21" t="s">
        <v>73</v>
      </c>
      <c r="H81" s="22"/>
      <c r="I81" s="24" t="s">
        <v>74</v>
      </c>
      <c r="J81" s="28" t="s">
        <v>75</v>
      </c>
      <c r="K81" s="24" t="s">
        <v>76</v>
      </c>
      <c r="L81" s="32" t="s">
        <v>593</v>
      </c>
      <c r="M81" s="18"/>
      <c r="N81" s="18"/>
    </row>
    <row r="82" spans="7:14" ht="32.1" customHeight="1" x14ac:dyDescent="0.25">
      <c r="G82" s="23" t="s">
        <v>79</v>
      </c>
      <c r="H82" s="572" t="s">
        <v>84</v>
      </c>
      <c r="I82" s="25" t="s">
        <v>283</v>
      </c>
      <c r="J82" s="29" t="s">
        <v>411</v>
      </c>
      <c r="K82" s="259" t="s">
        <v>65</v>
      </c>
      <c r="L82" s="25" t="s">
        <v>100</v>
      </c>
      <c r="M82" s="18"/>
      <c r="N82" s="18"/>
    </row>
    <row r="83" spans="7:14" ht="32.1" customHeight="1" x14ac:dyDescent="0.25">
      <c r="G83" s="20" t="s">
        <v>78</v>
      </c>
      <c r="H83" s="573"/>
      <c r="I83" s="26" t="s">
        <v>284</v>
      </c>
      <c r="J83" s="30" t="s">
        <v>412</v>
      </c>
      <c r="K83" s="260" t="s">
        <v>66</v>
      </c>
      <c r="L83" s="26" t="s">
        <v>100</v>
      </c>
      <c r="M83" s="18"/>
      <c r="N83" s="18"/>
    </row>
    <row r="84" spans="7:14" ht="32.1" customHeight="1" thickBot="1" x14ac:dyDescent="0.3">
      <c r="G84" s="33" t="s">
        <v>67</v>
      </c>
      <c r="H84" s="573"/>
      <c r="I84" s="34" t="s">
        <v>285</v>
      </c>
      <c r="J84" s="35" t="s">
        <v>413</v>
      </c>
      <c r="K84" s="261" t="s">
        <v>68</v>
      </c>
      <c r="L84" s="27" t="s">
        <v>100</v>
      </c>
      <c r="M84" s="18"/>
      <c r="N84" s="18"/>
    </row>
    <row r="85" spans="7:14" ht="32.1" customHeight="1" x14ac:dyDescent="0.25">
      <c r="G85" s="574" t="s">
        <v>69</v>
      </c>
      <c r="H85" s="575"/>
      <c r="I85" s="25"/>
      <c r="J85" s="29" t="s">
        <v>70</v>
      </c>
      <c r="K85" s="262" t="s">
        <v>8</v>
      </c>
      <c r="L85" s="25" t="s">
        <v>101</v>
      </c>
      <c r="M85" s="18"/>
      <c r="N85" s="18"/>
    </row>
    <row r="86" spans="7:14" ht="32.1" customHeight="1" x14ac:dyDescent="0.25">
      <c r="G86" s="576"/>
      <c r="H86" s="577"/>
      <c r="I86" s="26"/>
      <c r="J86" s="30" t="s">
        <v>71</v>
      </c>
      <c r="K86" s="263" t="s">
        <v>8</v>
      </c>
      <c r="L86" s="26" t="s">
        <v>101</v>
      </c>
      <c r="M86" s="18"/>
      <c r="N86" s="18"/>
    </row>
    <row r="87" spans="7:14" ht="32.1" customHeight="1" thickBot="1" x14ac:dyDescent="0.3">
      <c r="G87" s="578"/>
      <c r="H87" s="579"/>
      <c r="I87" s="27"/>
      <c r="J87" s="31" t="s">
        <v>77</v>
      </c>
      <c r="K87" s="264" t="s">
        <v>8</v>
      </c>
      <c r="L87" s="27" t="s">
        <v>72</v>
      </c>
      <c r="M87" s="18"/>
      <c r="N87" s="18"/>
    </row>
    <row r="88" spans="7:14" x14ac:dyDescent="0.25">
      <c r="I88" s="1" t="s">
        <v>83</v>
      </c>
      <c r="K88" s="3"/>
    </row>
    <row r="89" spans="7:14" x14ac:dyDescent="0.25">
      <c r="I89" s="1" t="s">
        <v>592</v>
      </c>
    </row>
    <row r="90" spans="7:14" ht="16.5" thickBot="1" x14ac:dyDescent="0.3"/>
    <row r="91" spans="7:14" ht="48" thickBot="1" x14ac:dyDescent="0.3">
      <c r="G91" s="21" t="s">
        <v>73</v>
      </c>
      <c r="H91" s="22"/>
      <c r="I91" s="24" t="s">
        <v>74</v>
      </c>
      <c r="J91" s="24" t="s">
        <v>76</v>
      </c>
      <c r="K91" s="32" t="s">
        <v>593</v>
      </c>
    </row>
    <row r="92" spans="7:14" x14ac:dyDescent="0.25">
      <c r="G92" s="566" t="s">
        <v>286</v>
      </c>
      <c r="H92" s="567"/>
      <c r="I92" s="25" t="s">
        <v>287</v>
      </c>
      <c r="J92" s="25" t="s">
        <v>288</v>
      </c>
      <c r="K92" s="185" t="s">
        <v>100</v>
      </c>
    </row>
    <row r="93" spans="7:14" ht="16.5" thickBot="1" x14ac:dyDescent="0.3">
      <c r="G93" s="570"/>
      <c r="H93" s="571"/>
      <c r="I93" s="34" t="s">
        <v>289</v>
      </c>
      <c r="J93" s="34" t="s">
        <v>288</v>
      </c>
      <c r="K93" s="186" t="s">
        <v>100</v>
      </c>
    </row>
    <row r="94" spans="7:14" ht="16.5" thickBot="1" x14ac:dyDescent="0.3">
      <c r="G94" s="564" t="s">
        <v>290</v>
      </c>
      <c r="H94" s="565"/>
      <c r="I94" s="184" t="s">
        <v>291</v>
      </c>
      <c r="J94" s="184" t="s">
        <v>292</v>
      </c>
      <c r="K94" s="183" t="s">
        <v>100</v>
      </c>
    </row>
    <row r="95" spans="7:14" x14ac:dyDescent="0.25">
      <c r="G95" s="566" t="s">
        <v>293</v>
      </c>
      <c r="H95" s="567"/>
      <c r="I95" s="25" t="s">
        <v>294</v>
      </c>
      <c r="J95" s="25" t="s">
        <v>300</v>
      </c>
      <c r="K95" s="185" t="s">
        <v>100</v>
      </c>
    </row>
    <row r="96" spans="7:14" x14ac:dyDescent="0.25">
      <c r="G96" s="568"/>
      <c r="H96" s="569"/>
      <c r="I96" s="26" t="s">
        <v>296</v>
      </c>
      <c r="J96" s="26" t="s">
        <v>295</v>
      </c>
      <c r="K96" s="187" t="s">
        <v>101</v>
      </c>
    </row>
    <row r="97" spans="2:12" ht="16.5" thickBot="1" x14ac:dyDescent="0.3">
      <c r="G97" s="570"/>
      <c r="H97" s="571"/>
      <c r="I97" s="34" t="s">
        <v>297</v>
      </c>
      <c r="J97" s="34" t="s">
        <v>295</v>
      </c>
      <c r="K97" s="186" t="s">
        <v>101</v>
      </c>
    </row>
    <row r="98" spans="2:12" x14ac:dyDescent="0.25">
      <c r="G98" s="566" t="s">
        <v>298</v>
      </c>
      <c r="H98" s="567"/>
      <c r="I98" s="25" t="s">
        <v>299</v>
      </c>
      <c r="J98" s="25" t="s">
        <v>300</v>
      </c>
      <c r="K98" s="185" t="s">
        <v>100</v>
      </c>
    </row>
    <row r="99" spans="2:12" x14ac:dyDescent="0.25">
      <c r="G99" s="568"/>
      <c r="H99" s="569"/>
      <c r="I99" s="26" t="s">
        <v>301</v>
      </c>
      <c r="J99" s="26" t="s">
        <v>295</v>
      </c>
      <c r="K99" s="187" t="s">
        <v>101</v>
      </c>
    </row>
    <row r="100" spans="2:12" ht="16.5" thickBot="1" x14ac:dyDescent="0.3">
      <c r="G100" s="570"/>
      <c r="H100" s="571"/>
      <c r="I100" s="27" t="s">
        <v>414</v>
      </c>
      <c r="J100" s="27" t="s">
        <v>295</v>
      </c>
      <c r="K100" s="188" t="s">
        <v>101</v>
      </c>
    </row>
    <row r="101" spans="2:12" x14ac:dyDescent="0.25"/>
    <row r="102" spans="2:12" x14ac:dyDescent="0.25"/>
    <row r="103" spans="2:12" x14ac:dyDescent="0.25">
      <c r="B103" s="552" t="s">
        <v>273</v>
      </c>
      <c r="C103" s="552"/>
      <c r="G103" s="584" t="s">
        <v>274</v>
      </c>
      <c r="H103" s="584"/>
      <c r="I103" s="584"/>
      <c r="J103" s="584"/>
      <c r="K103" s="584"/>
      <c r="L103" s="584"/>
    </row>
    <row r="104" spans="2:12" x14ac:dyDescent="0.25">
      <c r="G104" s="584"/>
      <c r="H104" s="584"/>
      <c r="I104" s="584"/>
      <c r="J104" s="584"/>
      <c r="K104" s="584"/>
      <c r="L104" s="584"/>
    </row>
    <row r="105" spans="2:12" x14ac:dyDescent="0.25"/>
    <row r="106" spans="2:12" x14ac:dyDescent="0.25">
      <c r="G106" s="584" t="s">
        <v>275</v>
      </c>
      <c r="H106" s="584"/>
      <c r="I106" s="584"/>
      <c r="J106" s="584"/>
      <c r="K106" s="584"/>
      <c r="L106" s="584"/>
    </row>
    <row r="107" spans="2:12" x14ac:dyDescent="0.25">
      <c r="G107" s="584"/>
      <c r="H107" s="584"/>
      <c r="I107" s="584"/>
      <c r="J107" s="584"/>
      <c r="K107" s="584"/>
      <c r="L107" s="584"/>
    </row>
    <row r="108" spans="2:12" x14ac:dyDescent="0.25"/>
    <row r="109" spans="2:12" x14ac:dyDescent="0.25">
      <c r="G109" s="584" t="s">
        <v>276</v>
      </c>
      <c r="H109" s="584"/>
      <c r="I109" s="584"/>
      <c r="J109" s="584"/>
      <c r="K109" s="584"/>
      <c r="L109" s="584"/>
    </row>
    <row r="110" spans="2:12" x14ac:dyDescent="0.25">
      <c r="G110" s="584"/>
      <c r="H110" s="584"/>
      <c r="I110" s="584"/>
      <c r="J110" s="584"/>
      <c r="K110" s="584"/>
      <c r="L110" s="584"/>
    </row>
    <row r="111" spans="2:12" x14ac:dyDescent="0.25">
      <c r="G111" s="584"/>
      <c r="H111" s="584"/>
      <c r="I111" s="584"/>
      <c r="J111" s="584"/>
      <c r="K111" s="584"/>
      <c r="L111" s="584"/>
    </row>
    <row r="112" spans="2:12" x14ac:dyDescent="0.25"/>
  </sheetData>
  <sheetProtection algorithmName="SHA-512" hashValue="XGS386EzvP6n2ZSwN81+D7O9xMhuOJ46P13HXE92FZMfU9BJlJoUr2H1B4VaikHCUl0a0bdEPP+l7mwrrxbzZQ==" saltValue="186E0jIondQ7AAvsiQF21Q==" spinCount="100000" sheet="1" objects="1" scenarios="1"/>
  <mergeCells count="64">
    <mergeCell ref="B61:D61"/>
    <mergeCell ref="K70:L70"/>
    <mergeCell ref="G92:H93"/>
    <mergeCell ref="I57:J57"/>
    <mergeCell ref="G57:H57"/>
    <mergeCell ref="G58:H58"/>
    <mergeCell ref="G61:H62"/>
    <mergeCell ref="I62:J62"/>
    <mergeCell ref="K61:L61"/>
    <mergeCell ref="K65:L65"/>
    <mergeCell ref="I66:J66"/>
    <mergeCell ref="K66:L66"/>
    <mergeCell ref="K62:L62"/>
    <mergeCell ref="I64:J64"/>
    <mergeCell ref="G63:H65"/>
    <mergeCell ref="G66:H68"/>
    <mergeCell ref="K57:L57"/>
    <mergeCell ref="I58:J58"/>
    <mergeCell ref="K58:L58"/>
    <mergeCell ref="I61:J61"/>
    <mergeCell ref="I67:J67"/>
    <mergeCell ref="K67:L67"/>
    <mergeCell ref="I63:J63"/>
    <mergeCell ref="K63:L63"/>
    <mergeCell ref="I60:J60"/>
    <mergeCell ref="K60:L60"/>
    <mergeCell ref="K64:L64"/>
    <mergeCell ref="I65:J65"/>
    <mergeCell ref="K55:L55"/>
    <mergeCell ref="I56:J56"/>
    <mergeCell ref="K56:L56"/>
    <mergeCell ref="G55:H55"/>
    <mergeCell ref="G56:H56"/>
    <mergeCell ref="G106:L107"/>
    <mergeCell ref="G109:L111"/>
    <mergeCell ref="I68:J68"/>
    <mergeCell ref="K68:L68"/>
    <mergeCell ref="B4:D5"/>
    <mergeCell ref="B15:D16"/>
    <mergeCell ref="J51:L51"/>
    <mergeCell ref="I54:J54"/>
    <mergeCell ref="K54:L54"/>
    <mergeCell ref="B42:D43"/>
    <mergeCell ref="B48:D48"/>
    <mergeCell ref="G49:H49"/>
    <mergeCell ref="G50:H50"/>
    <mergeCell ref="G51:H51"/>
    <mergeCell ref="B54:D56"/>
    <mergeCell ref="I55:J55"/>
    <mergeCell ref="B103:C103"/>
    <mergeCell ref="K69:L69"/>
    <mergeCell ref="I71:J71"/>
    <mergeCell ref="K71:L71"/>
    <mergeCell ref="B73:D73"/>
    <mergeCell ref="I70:J70"/>
    <mergeCell ref="G71:H71"/>
    <mergeCell ref="I69:J69"/>
    <mergeCell ref="G94:H94"/>
    <mergeCell ref="G95:H97"/>
    <mergeCell ref="H82:H84"/>
    <mergeCell ref="G85:H87"/>
    <mergeCell ref="G69:H70"/>
    <mergeCell ref="G103:L104"/>
    <mergeCell ref="G98:H100"/>
  </mergeCells>
  <hyperlinks>
    <hyperlink ref="G38" r:id="rId1" xr:uid="{00000000-0004-0000-0000-000000000000}"/>
  </hyperlinks>
  <pageMargins left="0.70866141732283472" right="0.70866141732283472" top="0.78740157480314965" bottom="0.78740157480314965" header="0.31496062992125984" footer="0.31496062992125984"/>
  <pageSetup paperSize="9" scale="42" fitToHeight="2" orientation="portrait" horizontalDpi="4294967293" verticalDpi="1200" r:id="rId2"/>
  <rowBreaks count="1" manualBreakCount="1">
    <brk id="71" max="1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6" tint="0.39997558519241921"/>
    <pageSetUpPr fitToPage="1"/>
  </sheetPr>
  <dimension ref="A1:AC65"/>
  <sheetViews>
    <sheetView showGridLines="0" showRowColHeaders="0" zoomScaleNormal="100" workbookViewId="0">
      <selection activeCell="D1" sqref="D1"/>
    </sheetView>
  </sheetViews>
  <sheetFormatPr baseColWidth="10" defaultColWidth="0" defaultRowHeight="12.75" zeroHeight="1" x14ac:dyDescent="0.2"/>
  <cols>
    <col min="1" max="1" width="4.140625" customWidth="1"/>
    <col min="2" max="2" width="25.28515625" customWidth="1"/>
    <col min="3" max="3" width="5.140625" customWidth="1"/>
    <col min="4" max="4" width="115.5703125" customWidth="1"/>
    <col min="5" max="5" width="5.5703125" customWidth="1"/>
    <col min="6" max="6" width="7.28515625" hidden="1" customWidth="1"/>
    <col min="7" max="7" width="4" hidden="1" customWidth="1"/>
    <col min="8" max="29" width="0" hidden="1" customWidth="1"/>
    <col min="30" max="16384" width="11.42578125" hidden="1"/>
  </cols>
  <sheetData>
    <row r="1" spans="2:8" ht="15.75" x14ac:dyDescent="0.25">
      <c r="D1" s="315" t="s">
        <v>553</v>
      </c>
      <c r="H1" s="315"/>
    </row>
    <row r="2" spans="2:8" x14ac:dyDescent="0.2"/>
    <row r="3" spans="2:8" x14ac:dyDescent="0.2"/>
    <row r="4" spans="2:8" s="1" customFormat="1" ht="31.5" customHeight="1" x14ac:dyDescent="0.25">
      <c r="B4" s="326" t="s">
        <v>539</v>
      </c>
      <c r="C4" s="320"/>
      <c r="D4" s="321" t="s">
        <v>554</v>
      </c>
      <c r="E4" s="6"/>
      <c r="F4" s="6"/>
    </row>
    <row r="5" spans="2:8" s="1" customFormat="1" ht="15.75" x14ac:dyDescent="0.25">
      <c r="D5" s="322"/>
    </row>
    <row r="6" spans="2:8" s="1" customFormat="1" ht="51" customHeight="1" x14ac:dyDescent="0.25">
      <c r="B6" s="327" t="s">
        <v>540</v>
      </c>
      <c r="D6" s="321" t="s">
        <v>581</v>
      </c>
    </row>
    <row r="7" spans="2:8" s="1" customFormat="1" ht="15.75" x14ac:dyDescent="0.25">
      <c r="B7" s="321"/>
      <c r="D7" s="321" t="s">
        <v>564</v>
      </c>
    </row>
    <row r="8" spans="2:8" s="1" customFormat="1" ht="15.75" x14ac:dyDescent="0.25">
      <c r="B8" s="321"/>
      <c r="D8" s="321" t="s">
        <v>563</v>
      </c>
    </row>
    <row r="9" spans="2:8" s="1" customFormat="1" ht="15.75" x14ac:dyDescent="0.25">
      <c r="B9" s="6"/>
      <c r="D9" s="321"/>
    </row>
    <row r="10" spans="2:8" s="1" customFormat="1" ht="15.75" x14ac:dyDescent="0.25">
      <c r="B10" s="6"/>
      <c r="D10" s="331" t="s">
        <v>653</v>
      </c>
    </row>
    <row r="11" spans="2:8" s="1" customFormat="1" ht="15.75" x14ac:dyDescent="0.25">
      <c r="D11" s="322"/>
    </row>
    <row r="12" spans="2:8" s="1" customFormat="1" ht="47.25" x14ac:dyDescent="0.25">
      <c r="B12" s="328" t="s">
        <v>634</v>
      </c>
      <c r="D12" s="321" t="s">
        <v>633</v>
      </c>
    </row>
    <row r="13" spans="2:8" s="1" customFormat="1" ht="15.75" x14ac:dyDescent="0.25">
      <c r="D13" s="322" t="s">
        <v>583</v>
      </c>
    </row>
    <row r="14" spans="2:8" s="1" customFormat="1" ht="31.5" x14ac:dyDescent="0.25">
      <c r="D14" s="321" t="s">
        <v>541</v>
      </c>
    </row>
    <row r="15" spans="2:8" s="1" customFormat="1" ht="47.25" x14ac:dyDescent="0.25">
      <c r="D15" s="321" t="s">
        <v>542</v>
      </c>
    </row>
    <row r="16" spans="2:8" s="1" customFormat="1" ht="15.75" x14ac:dyDescent="0.25">
      <c r="D16" s="322"/>
    </row>
    <row r="17" spans="2:8" s="1" customFormat="1" ht="47.25" x14ac:dyDescent="0.25">
      <c r="B17" s="329" t="s">
        <v>555</v>
      </c>
      <c r="D17" s="321" t="s">
        <v>565</v>
      </c>
    </row>
    <row r="18" spans="2:8" s="1" customFormat="1" ht="47.25" x14ac:dyDescent="0.25">
      <c r="D18" s="323" t="s">
        <v>543</v>
      </c>
    </row>
    <row r="19" spans="2:8" s="1" customFormat="1" ht="15.75" x14ac:dyDescent="0.25">
      <c r="D19" s="324" t="s">
        <v>544</v>
      </c>
    </row>
    <row r="20" spans="2:8" s="1" customFormat="1" ht="15.75" x14ac:dyDescent="0.25">
      <c r="D20" s="325" t="s">
        <v>545</v>
      </c>
    </row>
    <row r="21" spans="2:8" s="1" customFormat="1" ht="63" x14ac:dyDescent="0.25">
      <c r="B21" s="537" t="s">
        <v>546</v>
      </c>
      <c r="D21" s="321" t="s">
        <v>547</v>
      </c>
    </row>
    <row r="22" spans="2:8" s="1" customFormat="1" ht="15.75" x14ac:dyDescent="0.25">
      <c r="D22" s="1" t="s">
        <v>550</v>
      </c>
    </row>
    <row r="23" spans="2:8" s="1" customFormat="1" ht="15.75" x14ac:dyDescent="0.25"/>
    <row r="24" spans="2:8" s="1" customFormat="1" ht="31.5" x14ac:dyDescent="0.25">
      <c r="B24" s="330" t="s">
        <v>548</v>
      </c>
      <c r="D24" s="319" t="s">
        <v>549</v>
      </c>
    </row>
    <row r="25" spans="2:8" s="1" customFormat="1" ht="15.75" x14ac:dyDescent="0.25"/>
    <row r="26" spans="2:8" s="1" customFormat="1" ht="15.75" x14ac:dyDescent="0.25"/>
    <row r="27" spans="2:8" s="1" customFormat="1" ht="47.25" x14ac:dyDescent="0.25">
      <c r="B27" s="10" t="s">
        <v>370</v>
      </c>
      <c r="C27" s="534" t="s">
        <v>8</v>
      </c>
      <c r="D27" s="318" t="s">
        <v>632</v>
      </c>
      <c r="H27" s="4"/>
    </row>
    <row r="28" spans="2:8" s="1" customFormat="1" ht="47.25" x14ac:dyDescent="0.25">
      <c r="C28" s="534" t="s">
        <v>8</v>
      </c>
      <c r="D28" s="318" t="s">
        <v>586</v>
      </c>
      <c r="H28" s="4"/>
    </row>
    <row r="29" spans="2:8" s="1" customFormat="1" ht="31.5" x14ac:dyDescent="0.25">
      <c r="C29" s="534" t="s">
        <v>8</v>
      </c>
      <c r="D29" s="318" t="s">
        <v>347</v>
      </c>
      <c r="H29" s="4"/>
    </row>
    <row r="30" spans="2:8" s="1" customFormat="1" ht="31.5" x14ac:dyDescent="0.25">
      <c r="C30" s="534" t="s">
        <v>8</v>
      </c>
      <c r="D30" s="319" t="s">
        <v>551</v>
      </c>
      <c r="H30" s="4"/>
    </row>
    <row r="31" spans="2:8" s="1" customFormat="1" ht="31.5" x14ac:dyDescent="0.25">
      <c r="C31" s="534" t="s">
        <v>8</v>
      </c>
      <c r="D31" s="318" t="s">
        <v>408</v>
      </c>
      <c r="H31" s="4"/>
    </row>
    <row r="32" spans="2:8" s="1" customFormat="1" ht="31.5" x14ac:dyDescent="0.25">
      <c r="C32" s="534" t="s">
        <v>8</v>
      </c>
      <c r="D32" s="318" t="s">
        <v>61</v>
      </c>
    </row>
    <row r="33" spans="2:8" s="1" customFormat="1" ht="47.25" x14ac:dyDescent="0.25">
      <c r="C33" s="534" t="s">
        <v>8</v>
      </c>
      <c r="D33" s="319" t="s">
        <v>552</v>
      </c>
      <c r="H33" s="4"/>
    </row>
    <row r="34" spans="2:8" s="1" customFormat="1" ht="15.75" x14ac:dyDescent="0.25"/>
    <row r="35" spans="2:8" s="1" customFormat="1" ht="15.75" x14ac:dyDescent="0.25">
      <c r="B35" s="4" t="s">
        <v>85</v>
      </c>
      <c r="D35" s="1" t="s">
        <v>267</v>
      </c>
    </row>
    <row r="36" spans="2:8" s="1" customFormat="1" ht="15.75" x14ac:dyDescent="0.25">
      <c r="D36" s="1" t="s">
        <v>306</v>
      </c>
    </row>
    <row r="37" spans="2:8" s="1" customFormat="1" ht="15.75" x14ac:dyDescent="0.25">
      <c r="D37" s="1" t="s">
        <v>307</v>
      </c>
    </row>
    <row r="38" spans="2:8" s="1" customFormat="1" ht="15.75" x14ac:dyDescent="0.25"/>
    <row r="39" spans="2:8" s="1" customFormat="1" ht="31.5" x14ac:dyDescent="0.25">
      <c r="B39" s="605" t="s">
        <v>9</v>
      </c>
      <c r="C39" s="605"/>
      <c r="D39" s="319" t="s">
        <v>566</v>
      </c>
      <c r="E39" s="6"/>
      <c r="F39" s="6"/>
    </row>
    <row r="40" spans="2:8" s="1" customFormat="1" ht="15.75" x14ac:dyDescent="0.25"/>
    <row r="41" spans="2:8" s="1" customFormat="1" ht="31.5" x14ac:dyDescent="0.25">
      <c r="B41" s="606" t="s">
        <v>10</v>
      </c>
      <c r="C41" s="606"/>
      <c r="D41" s="319" t="s">
        <v>525</v>
      </c>
      <c r="E41" s="317"/>
      <c r="F41" s="317"/>
    </row>
    <row r="42" spans="2:8" s="1" customFormat="1" ht="15.75" x14ac:dyDescent="0.25">
      <c r="D42" s="1" t="s">
        <v>526</v>
      </c>
    </row>
    <row r="43" spans="2:8" s="1" customFormat="1" ht="31.5" x14ac:dyDescent="0.25">
      <c r="D43" s="319" t="s">
        <v>584</v>
      </c>
    </row>
    <row r="44" spans="2:8" s="1" customFormat="1" ht="15.75" x14ac:dyDescent="0.25"/>
    <row r="45" spans="2:8" s="1" customFormat="1" ht="30" customHeight="1" x14ac:dyDescent="0.25">
      <c r="B45" s="607" t="s">
        <v>11</v>
      </c>
      <c r="C45" s="607"/>
      <c r="D45" s="319" t="s">
        <v>587</v>
      </c>
      <c r="E45" s="317"/>
      <c r="F45" s="317"/>
    </row>
    <row r="46" spans="2:8" s="1" customFormat="1" ht="31.5" x14ac:dyDescent="0.25">
      <c r="D46" s="319" t="s">
        <v>638</v>
      </c>
    </row>
    <row r="47" spans="2:8" s="319" customFormat="1" ht="31.5" x14ac:dyDescent="0.25">
      <c r="D47" s="538" t="s">
        <v>639</v>
      </c>
    </row>
    <row r="48" spans="2:8" s="1" customFormat="1" ht="15.75" x14ac:dyDescent="0.25"/>
    <row r="49" spans="2:17" s="1" customFormat="1" ht="15.75" x14ac:dyDescent="0.25">
      <c r="B49" s="1" t="s">
        <v>496</v>
      </c>
      <c r="D49" s="1" t="s">
        <v>640</v>
      </c>
    </row>
    <row r="50" spans="2:17" s="1" customFormat="1" ht="15.75" x14ac:dyDescent="0.25">
      <c r="D50" s="1" t="s">
        <v>497</v>
      </c>
    </row>
    <row r="51" spans="2:17" s="1" customFormat="1" ht="15.75" x14ac:dyDescent="0.25">
      <c r="D51" s="1" t="s">
        <v>498</v>
      </c>
    </row>
    <row r="52" spans="2:17" s="1" customFormat="1" ht="15.75" x14ac:dyDescent="0.25">
      <c r="D52" s="1" t="s">
        <v>499</v>
      </c>
      <c r="Q52"/>
    </row>
    <row r="53" spans="2:17" s="1" customFormat="1" ht="15.75" x14ac:dyDescent="0.25"/>
    <row r="54" spans="2:17" s="1" customFormat="1" ht="31.5" x14ac:dyDescent="0.25">
      <c r="B54" s="10" t="s">
        <v>12</v>
      </c>
      <c r="D54" s="319" t="s">
        <v>13</v>
      </c>
    </row>
    <row r="55" spans="2:17" s="1" customFormat="1" ht="15.75" x14ac:dyDescent="0.25">
      <c r="D55" s="1" t="s">
        <v>641</v>
      </c>
    </row>
    <row r="56" spans="2:17" s="1" customFormat="1" ht="15.75" x14ac:dyDescent="0.25">
      <c r="D56" s="1" t="s">
        <v>652</v>
      </c>
    </row>
    <row r="57" spans="2:17" x14ac:dyDescent="0.2"/>
    <row r="58" spans="2:17" ht="31.5" customHeight="1" x14ac:dyDescent="0.2">
      <c r="B58" s="604" t="s">
        <v>343</v>
      </c>
      <c r="C58" s="604"/>
      <c r="D58" s="535" t="s">
        <v>637</v>
      </c>
      <c r="E58" s="316"/>
      <c r="F58" s="316"/>
    </row>
    <row r="59" spans="2:17" ht="15" x14ac:dyDescent="0.2">
      <c r="B59" s="604"/>
      <c r="C59" s="604"/>
      <c r="D59" s="536" t="s">
        <v>631</v>
      </c>
      <c r="E59" s="316"/>
      <c r="F59" s="316"/>
    </row>
    <row r="60" spans="2:17" x14ac:dyDescent="0.2"/>
    <row r="62" spans="2:17" x14ac:dyDescent="0.2"/>
    <row r="63" spans="2:17" x14ac:dyDescent="0.2"/>
    <row r="64" spans="2:17" x14ac:dyDescent="0.2"/>
    <row r="65" x14ac:dyDescent="0.2"/>
  </sheetData>
  <sheetProtection algorithmName="SHA-512" hashValue="UJAyAudZfURKn0YA35m6ymFad7OGUvSr5HHzEQgaSxyeXqK+8lPMNxc/qkeSAZsq3s2xeALuxYZMoQ6DzTw9iA==" saltValue="i2AhVUKKgDyTrU0NEJdC8g==" spinCount="100000" sheet="1" objects="1" scenarios="1"/>
  <mergeCells count="4">
    <mergeCell ref="B58:C59"/>
    <mergeCell ref="B39:C39"/>
    <mergeCell ref="B41:C41"/>
    <mergeCell ref="B45:C45"/>
  </mergeCells>
  <hyperlinks>
    <hyperlink ref="D59" r:id="rId1" xr:uid="{00000000-0004-0000-0100-000000000000}"/>
  </hyperlinks>
  <pageMargins left="0.70866141732283472" right="0.39370078740157483" top="0.59055118110236227" bottom="0.59055118110236227" header="0.31496062992125984" footer="0.31496062992125984"/>
  <pageSetup paperSize="9" scale="53" orientation="portrait" horizontalDpi="4294967293" verticalDpi="1200" r:id="rId2"/>
  <drawing r:id="rId3"/>
  <legacyDrawing r:id="rId4"/>
  <oleObjects>
    <mc:AlternateContent xmlns:mc="http://schemas.openxmlformats.org/markup-compatibility/2006">
      <mc:Choice Requires="x14">
        <oleObject progId="Acrobat Document" dvAspect="DVASPECT_ICON" shapeId="9218" r:id="rId5">
          <objectPr locked="0" defaultSize="0" autoPict="0" r:id="rId6">
            <anchor moveWithCells="1">
              <from>
                <xdr:col>3</xdr:col>
                <xdr:colOff>4286250</xdr:colOff>
                <xdr:row>48</xdr:row>
                <xdr:rowOff>95250</xdr:rowOff>
              </from>
              <to>
                <xdr:col>3</xdr:col>
                <xdr:colOff>5200650</xdr:colOff>
                <xdr:row>51</xdr:row>
                <xdr:rowOff>180975</xdr:rowOff>
              </to>
            </anchor>
          </objectPr>
        </oleObject>
      </mc:Choice>
      <mc:Fallback>
        <oleObject progId="Acrobat Document" dvAspect="DVASPECT_ICON" shapeId="9218"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1">
    <tabColor theme="7" tint="0.59999389629810485"/>
  </sheetPr>
  <dimension ref="B1:N66"/>
  <sheetViews>
    <sheetView showGridLines="0" showRowColHeaders="0" zoomScaleNormal="100" workbookViewId="0">
      <selection activeCell="D5" sqref="D5:F5"/>
    </sheetView>
  </sheetViews>
  <sheetFormatPr baseColWidth="10" defaultRowHeight="12.75" x14ac:dyDescent="0.2"/>
  <cols>
    <col min="1" max="1" width="8.28515625" customWidth="1"/>
    <col min="2" max="2" width="3.85546875" customWidth="1"/>
    <col min="3" max="3" width="40.140625" customWidth="1"/>
    <col min="4" max="4" width="14.28515625" customWidth="1"/>
    <col min="5" max="5" width="12.85546875" customWidth="1"/>
    <col min="6" max="6" width="41.42578125" customWidth="1"/>
    <col min="7" max="10" width="12.7109375" style="41" customWidth="1"/>
    <col min="11" max="13" width="14.7109375" style="41" customWidth="1"/>
    <col min="14" max="14" width="3.28515625" customWidth="1"/>
    <col min="15" max="15" width="4.140625" customWidth="1"/>
  </cols>
  <sheetData>
    <row r="1" spans="2:14" ht="13.5" thickBot="1" x14ac:dyDescent="0.25"/>
    <row r="2" spans="2:14" x14ac:dyDescent="0.2">
      <c r="B2" s="350"/>
      <c r="C2" s="693" t="s">
        <v>635</v>
      </c>
      <c r="D2" s="693"/>
      <c r="E2" s="693"/>
      <c r="F2" s="693"/>
      <c r="G2" s="693"/>
      <c r="H2" s="693"/>
      <c r="I2" s="693"/>
      <c r="J2" s="693"/>
      <c r="K2" s="693"/>
      <c r="L2" s="693"/>
      <c r="M2" s="693"/>
      <c r="N2" s="351"/>
    </row>
    <row r="3" spans="2:14" ht="16.5" customHeight="1" thickBot="1" x14ac:dyDescent="0.25">
      <c r="B3" s="344"/>
      <c r="C3" s="694"/>
      <c r="D3" s="694"/>
      <c r="E3" s="694"/>
      <c r="F3" s="694"/>
      <c r="G3" s="694"/>
      <c r="H3" s="694"/>
      <c r="I3" s="694"/>
      <c r="J3" s="694"/>
      <c r="K3" s="694"/>
      <c r="L3" s="694"/>
      <c r="M3" s="694"/>
      <c r="N3" s="345"/>
    </row>
    <row r="4" spans="2:14" ht="20.100000000000001" customHeight="1" x14ac:dyDescent="0.2">
      <c r="B4" s="344"/>
      <c r="C4" s="36"/>
      <c r="D4" s="37"/>
      <c r="E4" s="37"/>
      <c r="F4" s="37"/>
      <c r="G4" s="38"/>
      <c r="H4" s="38"/>
      <c r="I4" s="38"/>
      <c r="J4" s="38"/>
      <c r="K4" s="38"/>
      <c r="L4" s="38"/>
      <c r="M4" s="39"/>
      <c r="N4" s="345"/>
    </row>
    <row r="5" spans="2:14" ht="20.100000000000001" customHeight="1" x14ac:dyDescent="0.25">
      <c r="B5" s="344"/>
      <c r="C5" s="40" t="s">
        <v>86</v>
      </c>
      <c r="D5" s="627"/>
      <c r="E5" s="628"/>
      <c r="F5" s="629"/>
      <c r="M5" s="42"/>
      <c r="N5" s="345"/>
    </row>
    <row r="6" spans="2:14" ht="20.100000000000001" customHeight="1" x14ac:dyDescent="0.25">
      <c r="B6" s="344"/>
      <c r="C6" s="40" t="s">
        <v>87</v>
      </c>
      <c r="D6" s="627"/>
      <c r="E6" s="629"/>
      <c r="F6" s="43"/>
      <c r="G6" s="641" t="s">
        <v>567</v>
      </c>
      <c r="H6" s="641"/>
      <c r="I6" s="641"/>
      <c r="J6" s="641"/>
      <c r="K6" s="641"/>
      <c r="L6" s="641"/>
      <c r="M6" s="42"/>
      <c r="N6" s="345"/>
    </row>
    <row r="7" spans="2:14" ht="20.100000000000001" customHeight="1" x14ac:dyDescent="0.25">
      <c r="B7" s="344"/>
      <c r="C7" s="40" t="s">
        <v>88</v>
      </c>
      <c r="D7" s="378"/>
      <c r="E7" s="43" t="s">
        <v>89</v>
      </c>
      <c r="F7" s="193" t="s">
        <v>308</v>
      </c>
      <c r="G7" s="641"/>
      <c r="H7" s="641"/>
      <c r="I7" s="641"/>
      <c r="J7" s="641"/>
      <c r="K7" s="641"/>
      <c r="L7" s="641"/>
      <c r="M7" s="42"/>
      <c r="N7" s="345"/>
    </row>
    <row r="8" spans="2:14" ht="20.100000000000001" customHeight="1" x14ac:dyDescent="0.25">
      <c r="B8" s="344"/>
      <c r="C8" s="40" t="s">
        <v>405</v>
      </c>
      <c r="D8" s="378"/>
      <c r="E8" s="43" t="s">
        <v>406</v>
      </c>
      <c r="F8" s="193" t="s">
        <v>309</v>
      </c>
      <c r="K8" s="16"/>
      <c r="M8" s="42"/>
      <c r="N8" s="345"/>
    </row>
    <row r="9" spans="2:14" ht="20.100000000000001" customHeight="1" x14ac:dyDescent="0.25">
      <c r="B9" s="344"/>
      <c r="C9" s="40" t="s">
        <v>91</v>
      </c>
      <c r="D9" s="378"/>
      <c r="E9" s="43" t="s">
        <v>311</v>
      </c>
      <c r="F9" s="193" t="s">
        <v>310</v>
      </c>
      <c r="K9" s="16"/>
      <c r="M9" s="42"/>
      <c r="N9" s="345"/>
    </row>
    <row r="10" spans="2:14" ht="20.100000000000001" customHeight="1" x14ac:dyDescent="0.25">
      <c r="B10" s="344"/>
      <c r="C10" s="40"/>
      <c r="D10" s="43" t="s">
        <v>404</v>
      </c>
      <c r="E10" s="43"/>
      <c r="K10" s="16"/>
      <c r="M10" s="42"/>
      <c r="N10" s="345"/>
    </row>
    <row r="11" spans="2:14" ht="20.100000000000001" customHeight="1" x14ac:dyDescent="0.25">
      <c r="B11" s="344"/>
      <c r="C11" s="40"/>
      <c r="D11" s="43"/>
      <c r="E11" s="43"/>
      <c r="K11" s="16"/>
      <c r="M11" s="42"/>
      <c r="N11" s="345"/>
    </row>
    <row r="12" spans="2:14" ht="20.100000000000001" customHeight="1" x14ac:dyDescent="0.25">
      <c r="B12" s="344"/>
      <c r="C12" s="40" t="s">
        <v>92</v>
      </c>
      <c r="D12" s="630"/>
      <c r="E12" s="631"/>
      <c r="F12" s="631"/>
      <c r="G12" s="631"/>
      <c r="H12" s="632"/>
      <c r="L12" s="653"/>
      <c r="M12" s="42"/>
      <c r="N12" s="345"/>
    </row>
    <row r="13" spans="2:14" ht="20.100000000000001" customHeight="1" x14ac:dyDescent="0.25">
      <c r="B13" s="344"/>
      <c r="C13" s="40"/>
      <c r="D13" s="633"/>
      <c r="E13" s="634"/>
      <c r="F13" s="634"/>
      <c r="G13" s="634"/>
      <c r="H13" s="635"/>
      <c r="L13" s="653"/>
      <c r="M13" s="42"/>
      <c r="N13" s="345"/>
    </row>
    <row r="14" spans="2:14" ht="20.100000000000001" customHeight="1" thickBot="1" x14ac:dyDescent="0.25">
      <c r="B14" s="344"/>
      <c r="C14" s="44"/>
      <c r="D14" s="636"/>
      <c r="E14" s="637"/>
      <c r="F14" s="637"/>
      <c r="G14" s="634"/>
      <c r="H14" s="635"/>
      <c r="K14" s="16"/>
      <c r="M14" s="42"/>
      <c r="N14" s="345"/>
    </row>
    <row r="15" spans="2:14" ht="20.100000000000001" customHeight="1" x14ac:dyDescent="0.25">
      <c r="B15" s="344"/>
      <c r="C15" s="333" t="s">
        <v>568</v>
      </c>
      <c r="D15" s="647" t="s">
        <v>95</v>
      </c>
      <c r="E15" s="648"/>
      <c r="F15" s="649"/>
      <c r="G15" s="638" t="s">
        <v>570</v>
      </c>
      <c r="H15" s="639"/>
      <c r="I15" s="640"/>
      <c r="J15" s="352" t="s">
        <v>93</v>
      </c>
      <c r="K15" s="642" t="s">
        <v>571</v>
      </c>
      <c r="L15" s="643"/>
      <c r="M15" s="644"/>
      <c r="N15" s="345"/>
    </row>
    <row r="16" spans="2:14" ht="20.100000000000001" customHeight="1" thickBot="1" x14ac:dyDescent="0.3">
      <c r="B16" s="344"/>
      <c r="C16" s="45" t="s">
        <v>94</v>
      </c>
      <c r="D16" s="650"/>
      <c r="E16" s="651"/>
      <c r="F16" s="652"/>
      <c r="G16" s="353" t="s">
        <v>97</v>
      </c>
      <c r="H16" s="354" t="s">
        <v>98</v>
      </c>
      <c r="I16" s="355" t="s">
        <v>99</v>
      </c>
      <c r="J16" s="356" t="s">
        <v>96</v>
      </c>
      <c r="K16" s="406" t="s">
        <v>100</v>
      </c>
      <c r="L16" s="407" t="s">
        <v>101</v>
      </c>
      <c r="M16" s="408" t="s">
        <v>72</v>
      </c>
      <c r="N16" s="345"/>
    </row>
    <row r="17" spans="2:14" ht="20.100000000000001" customHeight="1" x14ac:dyDescent="0.2">
      <c r="B17" s="344"/>
      <c r="C17" s="385" t="s">
        <v>102</v>
      </c>
      <c r="D17" s="645" t="s">
        <v>103</v>
      </c>
      <c r="E17" s="645"/>
      <c r="F17" s="646"/>
      <c r="G17" s="422"/>
      <c r="H17" s="423">
        <v>2000</v>
      </c>
      <c r="I17" s="424"/>
      <c r="J17" s="425"/>
      <c r="K17" s="400"/>
      <c r="L17" s="379"/>
      <c r="M17" s="401">
        <v>2</v>
      </c>
      <c r="N17" s="345"/>
    </row>
    <row r="18" spans="2:14" ht="20.100000000000001" customHeight="1" x14ac:dyDescent="0.2">
      <c r="B18" s="344"/>
      <c r="C18" s="380"/>
      <c r="D18" s="610"/>
      <c r="E18" s="610"/>
      <c r="F18" s="611"/>
      <c r="G18" s="426"/>
      <c r="H18" s="427"/>
      <c r="I18" s="428"/>
      <c r="J18" s="429"/>
      <c r="K18" s="402"/>
      <c r="L18" s="382"/>
      <c r="M18" s="403"/>
      <c r="N18" s="345"/>
    </row>
    <row r="19" spans="2:14" ht="20.100000000000001" customHeight="1" x14ac:dyDescent="0.2">
      <c r="B19" s="344"/>
      <c r="C19" s="380"/>
      <c r="D19" s="610"/>
      <c r="E19" s="610"/>
      <c r="F19" s="611"/>
      <c r="G19" s="426"/>
      <c r="H19" s="427"/>
      <c r="I19" s="428"/>
      <c r="J19" s="429"/>
      <c r="K19" s="402"/>
      <c r="L19" s="382"/>
      <c r="M19" s="403"/>
      <c r="N19" s="345"/>
    </row>
    <row r="20" spans="2:14" ht="20.100000000000001" customHeight="1" x14ac:dyDescent="0.2">
      <c r="B20" s="344"/>
      <c r="C20" s="380"/>
      <c r="D20" s="610"/>
      <c r="E20" s="610"/>
      <c r="F20" s="611"/>
      <c r="G20" s="426"/>
      <c r="H20" s="427"/>
      <c r="I20" s="428"/>
      <c r="J20" s="429"/>
      <c r="K20" s="402"/>
      <c r="L20" s="382"/>
      <c r="M20" s="403"/>
      <c r="N20" s="345"/>
    </row>
    <row r="21" spans="2:14" ht="20.100000000000001" customHeight="1" x14ac:dyDescent="0.2">
      <c r="B21" s="344"/>
      <c r="C21" s="380"/>
      <c r="D21" s="610"/>
      <c r="E21" s="610"/>
      <c r="F21" s="611"/>
      <c r="G21" s="426"/>
      <c r="H21" s="427"/>
      <c r="I21" s="428"/>
      <c r="J21" s="429"/>
      <c r="K21" s="402"/>
      <c r="L21" s="382"/>
      <c r="M21" s="403"/>
      <c r="N21" s="345"/>
    </row>
    <row r="22" spans="2:14" ht="20.100000000000001" customHeight="1" x14ac:dyDescent="0.2">
      <c r="B22" s="344"/>
      <c r="C22" s="380"/>
      <c r="D22" s="610"/>
      <c r="E22" s="610"/>
      <c r="F22" s="611"/>
      <c r="G22" s="426"/>
      <c r="H22" s="427"/>
      <c r="I22" s="428"/>
      <c r="J22" s="429"/>
      <c r="K22" s="402"/>
      <c r="L22" s="382"/>
      <c r="M22" s="403"/>
      <c r="N22" s="345"/>
    </row>
    <row r="23" spans="2:14" ht="20.100000000000001" customHeight="1" x14ac:dyDescent="0.2">
      <c r="B23" s="344"/>
      <c r="C23" s="380"/>
      <c r="D23" s="610"/>
      <c r="E23" s="610"/>
      <c r="F23" s="611"/>
      <c r="G23" s="426"/>
      <c r="H23" s="427"/>
      <c r="I23" s="428"/>
      <c r="J23" s="429"/>
      <c r="K23" s="402"/>
      <c r="L23" s="382"/>
      <c r="M23" s="403"/>
      <c r="N23" s="345"/>
    </row>
    <row r="24" spans="2:14" ht="20.100000000000001" customHeight="1" x14ac:dyDescent="0.2">
      <c r="B24" s="344"/>
      <c r="C24" s="380"/>
      <c r="D24" s="610"/>
      <c r="E24" s="610"/>
      <c r="F24" s="611"/>
      <c r="G24" s="426"/>
      <c r="H24" s="427"/>
      <c r="I24" s="428"/>
      <c r="J24" s="429"/>
      <c r="K24" s="402"/>
      <c r="L24" s="382"/>
      <c r="M24" s="403"/>
      <c r="N24" s="345"/>
    </row>
    <row r="25" spans="2:14" ht="20.100000000000001" customHeight="1" x14ac:dyDescent="0.2">
      <c r="B25" s="344"/>
      <c r="C25" s="380"/>
      <c r="D25" s="610"/>
      <c r="E25" s="610"/>
      <c r="F25" s="611"/>
      <c r="G25" s="426"/>
      <c r="H25" s="427"/>
      <c r="I25" s="428"/>
      <c r="J25" s="429"/>
      <c r="K25" s="402"/>
      <c r="L25" s="382"/>
      <c r="M25" s="403"/>
      <c r="N25" s="345"/>
    </row>
    <row r="26" spans="2:14" ht="20.100000000000001" customHeight="1" x14ac:dyDescent="0.2">
      <c r="B26" s="344"/>
      <c r="C26" s="380"/>
      <c r="D26" s="610"/>
      <c r="E26" s="610"/>
      <c r="F26" s="611"/>
      <c r="G26" s="426"/>
      <c r="H26" s="427"/>
      <c r="I26" s="428"/>
      <c r="J26" s="429"/>
      <c r="K26" s="402"/>
      <c r="L26" s="382"/>
      <c r="M26" s="403"/>
      <c r="N26" s="345"/>
    </row>
    <row r="27" spans="2:14" ht="20.100000000000001" customHeight="1" x14ac:dyDescent="0.2">
      <c r="B27" s="344"/>
      <c r="C27" s="380"/>
      <c r="D27" s="610"/>
      <c r="E27" s="610"/>
      <c r="F27" s="611"/>
      <c r="G27" s="426"/>
      <c r="H27" s="427"/>
      <c r="I27" s="428"/>
      <c r="J27" s="429"/>
      <c r="K27" s="402"/>
      <c r="L27" s="382"/>
      <c r="M27" s="403"/>
      <c r="N27" s="345"/>
    </row>
    <row r="28" spans="2:14" ht="20.100000000000001" customHeight="1" x14ac:dyDescent="0.2">
      <c r="B28" s="344"/>
      <c r="C28" s="380"/>
      <c r="D28" s="610"/>
      <c r="E28" s="610"/>
      <c r="F28" s="611"/>
      <c r="G28" s="426"/>
      <c r="H28" s="427"/>
      <c r="I28" s="428"/>
      <c r="J28" s="429"/>
      <c r="K28" s="402"/>
      <c r="L28" s="382"/>
      <c r="M28" s="403"/>
      <c r="N28" s="345"/>
    </row>
    <row r="29" spans="2:14" ht="20.100000000000001" customHeight="1" x14ac:dyDescent="0.2">
      <c r="B29" s="344"/>
      <c r="C29" s="380"/>
      <c r="D29" s="610"/>
      <c r="E29" s="610"/>
      <c r="F29" s="611"/>
      <c r="G29" s="426"/>
      <c r="H29" s="427"/>
      <c r="I29" s="428"/>
      <c r="J29" s="429"/>
      <c r="K29" s="402"/>
      <c r="L29" s="382"/>
      <c r="M29" s="403"/>
      <c r="N29" s="345"/>
    </row>
    <row r="30" spans="2:14" ht="20.100000000000001" customHeight="1" x14ac:dyDescent="0.2">
      <c r="B30" s="344"/>
      <c r="C30" s="380"/>
      <c r="D30" s="610"/>
      <c r="E30" s="610"/>
      <c r="F30" s="611"/>
      <c r="G30" s="426"/>
      <c r="H30" s="427"/>
      <c r="I30" s="428"/>
      <c r="J30" s="429"/>
      <c r="K30" s="402"/>
      <c r="L30" s="382"/>
      <c r="M30" s="403"/>
      <c r="N30" s="345"/>
    </row>
    <row r="31" spans="2:14" ht="20.100000000000001" customHeight="1" x14ac:dyDescent="0.2">
      <c r="B31" s="344"/>
      <c r="C31" s="380"/>
      <c r="D31" s="610"/>
      <c r="E31" s="610"/>
      <c r="F31" s="611"/>
      <c r="G31" s="426"/>
      <c r="H31" s="427"/>
      <c r="I31" s="428"/>
      <c r="J31" s="429"/>
      <c r="K31" s="402"/>
      <c r="L31" s="382"/>
      <c r="M31" s="403"/>
      <c r="N31" s="345"/>
    </row>
    <row r="32" spans="2:14" ht="20.100000000000001" customHeight="1" thickBot="1" x14ac:dyDescent="0.25">
      <c r="B32" s="344"/>
      <c r="C32" s="383"/>
      <c r="D32" s="615"/>
      <c r="E32" s="615"/>
      <c r="F32" s="616"/>
      <c r="G32" s="430"/>
      <c r="H32" s="431"/>
      <c r="I32" s="432"/>
      <c r="J32" s="433"/>
      <c r="K32" s="404"/>
      <c r="L32" s="384"/>
      <c r="M32" s="405"/>
      <c r="N32" s="345"/>
    </row>
    <row r="33" spans="2:14" ht="20.100000000000001" customHeight="1" thickBot="1" x14ac:dyDescent="0.25">
      <c r="B33" s="344"/>
      <c r="F33" s="334" t="s">
        <v>598</v>
      </c>
      <c r="G33" s="434">
        <f t="shared" ref="G33:M33" si="0">SUM(G17:G32)</f>
        <v>0</v>
      </c>
      <c r="H33" s="435">
        <f t="shared" si="0"/>
        <v>2000</v>
      </c>
      <c r="I33" s="436">
        <f t="shared" si="0"/>
        <v>0</v>
      </c>
      <c r="J33" s="437">
        <f t="shared" si="0"/>
        <v>0</v>
      </c>
      <c r="K33" s="358">
        <f t="shared" si="0"/>
        <v>0</v>
      </c>
      <c r="L33" s="359">
        <f t="shared" si="0"/>
        <v>0</v>
      </c>
      <c r="M33" s="360">
        <f t="shared" si="0"/>
        <v>2</v>
      </c>
      <c r="N33" s="345"/>
    </row>
    <row r="34" spans="2:14" ht="20.100000000000001" customHeight="1" x14ac:dyDescent="0.2">
      <c r="B34" s="344"/>
      <c r="F34" s="338"/>
      <c r="G34" s="335"/>
      <c r="H34" s="335"/>
      <c r="I34" s="335"/>
      <c r="J34" s="335"/>
      <c r="K34" s="335"/>
      <c r="L34" s="335"/>
      <c r="M34" s="335"/>
      <c r="N34" s="345"/>
    </row>
    <row r="35" spans="2:14" ht="20.100000000000001" customHeight="1" x14ac:dyDescent="0.25">
      <c r="B35" s="344"/>
      <c r="E35" s="315"/>
      <c r="F35" s="315"/>
      <c r="G35" s="442"/>
      <c r="H35" s="626"/>
      <c r="I35" s="335"/>
      <c r="J35" s="335"/>
      <c r="K35" s="335"/>
      <c r="L35" s="612"/>
      <c r="M35" s="335"/>
      <c r="N35" s="345"/>
    </row>
    <row r="36" spans="2:14" ht="20.100000000000001" customHeight="1" x14ac:dyDescent="0.2">
      <c r="B36" s="344"/>
      <c r="F36" s="338"/>
      <c r="G36" s="335"/>
      <c r="H36" s="626"/>
      <c r="I36" s="335"/>
      <c r="J36" s="335"/>
      <c r="K36" s="335"/>
      <c r="L36" s="612"/>
      <c r="M36" s="335"/>
      <c r="N36" s="345"/>
    </row>
    <row r="37" spans="2:14" ht="18.75" thickBot="1" x14ac:dyDescent="0.3">
      <c r="B37" s="344"/>
      <c r="C37" s="315" t="s">
        <v>597</v>
      </c>
      <c r="D37" s="332"/>
      <c r="E37" s="332"/>
      <c r="N37" s="345"/>
    </row>
    <row r="38" spans="2:14" ht="15" customHeight="1" x14ac:dyDescent="0.2">
      <c r="B38" s="344"/>
      <c r="C38" s="617" t="s">
        <v>104</v>
      </c>
      <c r="D38" s="618"/>
      <c r="E38" s="619"/>
      <c r="F38" s="704" t="s">
        <v>44</v>
      </c>
      <c r="G38" s="705"/>
      <c r="H38" s="705"/>
      <c r="I38" s="706"/>
      <c r="J38" s="415" t="s">
        <v>575</v>
      </c>
      <c r="K38" s="701" t="s">
        <v>407</v>
      </c>
      <c r="L38" s="702"/>
      <c r="M38" s="703"/>
      <c r="N38" s="345"/>
    </row>
    <row r="39" spans="2:14" ht="15.75" thickBot="1" x14ac:dyDescent="0.25">
      <c r="B39" s="344"/>
      <c r="C39" s="620"/>
      <c r="D39" s="621"/>
      <c r="E39" s="622"/>
      <c r="F39" s="707"/>
      <c r="G39" s="708"/>
      <c r="H39" s="708"/>
      <c r="I39" s="709"/>
      <c r="J39" s="416" t="s">
        <v>595</v>
      </c>
      <c r="K39" s="412" t="s">
        <v>100</v>
      </c>
      <c r="L39" s="413" t="s">
        <v>101</v>
      </c>
      <c r="M39" s="414" t="s">
        <v>72</v>
      </c>
      <c r="N39" s="345"/>
    </row>
    <row r="40" spans="2:14" ht="39.950000000000003" customHeight="1" x14ac:dyDescent="0.2">
      <c r="B40" s="344"/>
      <c r="C40" s="710" t="s">
        <v>453</v>
      </c>
      <c r="D40" s="711"/>
      <c r="E40" s="711"/>
      <c r="F40" s="623" t="s">
        <v>599</v>
      </c>
      <c r="G40" s="624"/>
      <c r="H40" s="624"/>
      <c r="I40" s="443"/>
      <c r="J40" s="420">
        <v>60000</v>
      </c>
      <c r="K40" s="409"/>
      <c r="L40" s="410">
        <v>40</v>
      </c>
      <c r="M40" s="411">
        <v>20</v>
      </c>
      <c r="N40" s="345"/>
    </row>
    <row r="41" spans="2:14" ht="39.950000000000003" customHeight="1" thickBot="1" x14ac:dyDescent="0.25">
      <c r="B41" s="344"/>
      <c r="C41" s="712" t="s">
        <v>456</v>
      </c>
      <c r="D41" s="713"/>
      <c r="E41" s="713"/>
      <c r="F41" s="623"/>
      <c r="G41" s="624"/>
      <c r="H41" s="624"/>
      <c r="I41" s="443"/>
      <c r="J41" s="421"/>
      <c r="K41" s="409"/>
      <c r="L41" s="410"/>
      <c r="M41" s="411"/>
      <c r="N41" s="345"/>
    </row>
    <row r="42" spans="2:14" ht="20.100000000000001" customHeight="1" thickBot="1" x14ac:dyDescent="0.25">
      <c r="B42" s="344"/>
      <c r="C42" s="657" t="s">
        <v>569</v>
      </c>
      <c r="D42" s="658"/>
      <c r="E42" s="658"/>
      <c r="F42" s="691"/>
      <c r="G42" s="692"/>
      <c r="H42" s="692"/>
      <c r="I42" s="692"/>
      <c r="J42" s="399"/>
      <c r="K42" s="396">
        <f>SUM(K40:K41)</f>
        <v>0</v>
      </c>
      <c r="L42" s="397">
        <f>SUM(L40:L41)</f>
        <v>40</v>
      </c>
      <c r="M42" s="398">
        <f>SUM(M40:M41)</f>
        <v>20</v>
      </c>
      <c r="N42" s="345"/>
    </row>
    <row r="43" spans="2:14" ht="15.75" x14ac:dyDescent="0.25">
      <c r="B43" s="344"/>
      <c r="C43" s="337"/>
      <c r="D43" s="337"/>
      <c r="E43" s="337"/>
      <c r="F43" s="337"/>
      <c r="G43" s="335"/>
      <c r="H43" s="335"/>
      <c r="I43" s="335"/>
      <c r="J43" s="335"/>
      <c r="K43" s="335"/>
      <c r="L43" s="335"/>
      <c r="M43" s="335"/>
      <c r="N43" s="345"/>
    </row>
    <row r="44" spans="2:14" ht="16.5" customHeight="1" thickBot="1" x14ac:dyDescent="0.3">
      <c r="B44" s="339"/>
      <c r="C44" s="340"/>
      <c r="D44" s="341"/>
      <c r="E44" s="341"/>
      <c r="F44" s="341"/>
      <c r="G44" s="342"/>
      <c r="H44" s="342"/>
      <c r="I44" s="342"/>
      <c r="J44" s="342"/>
      <c r="K44" s="342"/>
      <c r="L44" s="342"/>
      <c r="M44" s="342"/>
      <c r="N44" s="343"/>
    </row>
    <row r="45" spans="2:14" ht="13.5" thickBot="1" x14ac:dyDescent="0.25"/>
    <row r="46" spans="2:14" x14ac:dyDescent="0.2">
      <c r="B46" s="367"/>
      <c r="C46" s="695" t="s">
        <v>600</v>
      </c>
      <c r="D46" s="695"/>
      <c r="E46" s="695"/>
      <c r="F46" s="695"/>
      <c r="G46" s="695"/>
      <c r="H46" s="695"/>
      <c r="I46" s="695"/>
      <c r="J46" s="695"/>
      <c r="K46" s="695"/>
      <c r="L46" s="695"/>
      <c r="M46" s="695"/>
      <c r="N46" s="368"/>
    </row>
    <row r="47" spans="2:14" ht="20.100000000000001" customHeight="1" x14ac:dyDescent="0.2">
      <c r="B47" s="369"/>
      <c r="C47" s="696"/>
      <c r="D47" s="696"/>
      <c r="E47" s="696"/>
      <c r="F47" s="696"/>
      <c r="G47" s="696"/>
      <c r="H47" s="696"/>
      <c r="I47" s="696"/>
      <c r="J47" s="696"/>
      <c r="K47" s="696"/>
      <c r="L47" s="696"/>
      <c r="M47" s="696"/>
      <c r="N47" s="370"/>
    </row>
    <row r="48" spans="2:14" ht="20.100000000000001" customHeight="1" x14ac:dyDescent="0.2">
      <c r="B48" s="369"/>
      <c r="M48" s="608"/>
      <c r="N48" s="370"/>
    </row>
    <row r="49" spans="2:14" ht="16.5" thickBot="1" x14ac:dyDescent="0.3">
      <c r="B49" s="369"/>
      <c r="C49" s="672" t="s">
        <v>580</v>
      </c>
      <c r="D49" s="672"/>
      <c r="E49" s="672"/>
      <c r="F49" s="672"/>
      <c r="G49" s="672"/>
      <c r="H49" s="672"/>
      <c r="I49" s="672"/>
      <c r="J49" s="672"/>
      <c r="K49" s="672"/>
      <c r="L49" s="672"/>
      <c r="M49" s="609"/>
      <c r="N49" s="370"/>
    </row>
    <row r="50" spans="2:14" ht="15" customHeight="1" x14ac:dyDescent="0.2">
      <c r="B50" s="369"/>
      <c r="C50" s="659" t="s">
        <v>104</v>
      </c>
      <c r="D50" s="660"/>
      <c r="E50" s="661"/>
      <c r="F50" s="697" t="s">
        <v>44</v>
      </c>
      <c r="G50" s="697"/>
      <c r="H50" s="697"/>
      <c r="I50" s="697"/>
      <c r="J50" s="698"/>
      <c r="K50" s="701" t="s">
        <v>407</v>
      </c>
      <c r="L50" s="702"/>
      <c r="M50" s="703"/>
      <c r="N50" s="370"/>
    </row>
    <row r="51" spans="2:14" ht="15" x14ac:dyDescent="0.2">
      <c r="B51" s="369"/>
      <c r="C51" s="662"/>
      <c r="D51" s="663"/>
      <c r="E51" s="664"/>
      <c r="F51" s="699"/>
      <c r="G51" s="699"/>
      <c r="H51" s="699"/>
      <c r="I51" s="699"/>
      <c r="J51" s="700"/>
      <c r="K51" s="412" t="s">
        <v>100</v>
      </c>
      <c r="L51" s="413" t="s">
        <v>101</v>
      </c>
      <c r="M51" s="414" t="s">
        <v>72</v>
      </c>
      <c r="N51" s="370"/>
    </row>
    <row r="52" spans="2:14" ht="39.950000000000003" customHeight="1" x14ac:dyDescent="0.2">
      <c r="B52" s="369"/>
      <c r="C52" s="613" t="s">
        <v>573</v>
      </c>
      <c r="D52" s="614"/>
      <c r="E52" s="614"/>
      <c r="F52" s="625" t="s">
        <v>596</v>
      </c>
      <c r="G52" s="625"/>
      <c r="H52" s="625"/>
      <c r="I52" s="625"/>
      <c r="J52" s="623"/>
      <c r="K52" s="381"/>
      <c r="L52" s="382">
        <v>3.1</v>
      </c>
      <c r="M52" s="403"/>
      <c r="N52" s="370"/>
    </row>
    <row r="53" spans="2:14" ht="39.950000000000003" customHeight="1" x14ac:dyDescent="0.2">
      <c r="B53" s="369"/>
      <c r="C53" s="613" t="s">
        <v>573</v>
      </c>
      <c r="D53" s="614"/>
      <c r="E53" s="614"/>
      <c r="F53" s="625"/>
      <c r="G53" s="625"/>
      <c r="H53" s="625"/>
      <c r="I53" s="625"/>
      <c r="J53" s="623"/>
      <c r="K53" s="381"/>
      <c r="L53" s="382"/>
      <c r="M53" s="403"/>
      <c r="N53" s="370"/>
    </row>
    <row r="54" spans="2:14" ht="39.950000000000003" customHeight="1" x14ac:dyDescent="0.2">
      <c r="B54" s="369"/>
      <c r="C54" s="613" t="s">
        <v>573</v>
      </c>
      <c r="D54" s="614"/>
      <c r="E54" s="614"/>
      <c r="F54" s="625"/>
      <c r="G54" s="625"/>
      <c r="H54" s="625"/>
      <c r="I54" s="625"/>
      <c r="J54" s="623"/>
      <c r="K54" s="381"/>
      <c r="L54" s="382"/>
      <c r="M54" s="403"/>
      <c r="N54" s="370"/>
    </row>
    <row r="55" spans="2:14" ht="39.950000000000003" customHeight="1" thickBot="1" x14ac:dyDescent="0.25">
      <c r="B55" s="369"/>
      <c r="C55" s="665" t="s">
        <v>573</v>
      </c>
      <c r="D55" s="666"/>
      <c r="E55" s="666"/>
      <c r="F55" s="667"/>
      <c r="G55" s="667"/>
      <c r="H55" s="667"/>
      <c r="I55" s="667"/>
      <c r="J55" s="668"/>
      <c r="K55" s="438"/>
      <c r="L55" s="439"/>
      <c r="M55" s="440"/>
      <c r="N55" s="370"/>
    </row>
    <row r="56" spans="2:14" ht="20.100000000000001" customHeight="1" thickBot="1" x14ac:dyDescent="0.25">
      <c r="B56" s="369"/>
      <c r="C56" s="669" t="s">
        <v>569</v>
      </c>
      <c r="D56" s="670"/>
      <c r="E56" s="670"/>
      <c r="F56" s="670"/>
      <c r="G56" s="670"/>
      <c r="H56" s="670"/>
      <c r="I56" s="670"/>
      <c r="J56" s="671"/>
      <c r="K56" s="396">
        <f>SUM(K52:K55)</f>
        <v>0</v>
      </c>
      <c r="L56" s="397">
        <f>SUM(L52:L55)</f>
        <v>3.1</v>
      </c>
      <c r="M56" s="398">
        <f>SUM(M52:M55)</f>
        <v>0</v>
      </c>
      <c r="N56" s="370"/>
    </row>
    <row r="57" spans="2:14" ht="20.100000000000001" customHeight="1" x14ac:dyDescent="0.2">
      <c r="B57" s="369"/>
      <c r="C57" s="349"/>
      <c r="D57" s="349"/>
      <c r="E57" s="349"/>
      <c r="F57" s="346"/>
      <c r="G57" s="346"/>
      <c r="H57" s="346"/>
      <c r="I57" s="346"/>
      <c r="J57" s="346"/>
      <c r="K57" s="335"/>
      <c r="L57" s="335"/>
      <c r="M57" s="335"/>
      <c r="N57" s="370"/>
    </row>
    <row r="58" spans="2:14" ht="13.5" thickBot="1" x14ac:dyDescent="0.25">
      <c r="B58" s="369"/>
      <c r="N58" s="370"/>
    </row>
    <row r="59" spans="2:14" ht="15.75" customHeight="1" x14ac:dyDescent="0.2">
      <c r="B59" s="369"/>
      <c r="E59" s="336"/>
      <c r="F59" s="682" t="s">
        <v>574</v>
      </c>
      <c r="G59" s="683"/>
      <c r="H59" s="683"/>
      <c r="I59" s="683"/>
      <c r="J59" s="686"/>
      <c r="K59" s="688" t="s">
        <v>407</v>
      </c>
      <c r="L59" s="689"/>
      <c r="M59" s="690"/>
      <c r="N59" s="370"/>
    </row>
    <row r="60" spans="2:14" ht="16.5" thickBot="1" x14ac:dyDescent="0.25">
      <c r="B60" s="369"/>
      <c r="D60" s="336"/>
      <c r="E60" s="336"/>
      <c r="F60" s="684"/>
      <c r="G60" s="685"/>
      <c r="H60" s="685"/>
      <c r="I60" s="685"/>
      <c r="J60" s="687"/>
      <c r="K60" s="417" t="s">
        <v>100</v>
      </c>
      <c r="L60" s="418" t="s">
        <v>101</v>
      </c>
      <c r="M60" s="419" t="s">
        <v>72</v>
      </c>
      <c r="N60" s="370"/>
    </row>
    <row r="61" spans="2:14" ht="15.75" x14ac:dyDescent="0.25">
      <c r="B61" s="369"/>
      <c r="E61" s="315"/>
      <c r="F61" s="673" t="s">
        <v>578</v>
      </c>
      <c r="G61" s="674"/>
      <c r="H61" s="674"/>
      <c r="I61" s="674"/>
      <c r="J61" s="675"/>
      <c r="K61" s="375">
        <f>K33</f>
        <v>0</v>
      </c>
      <c r="L61" s="361">
        <f>L33</f>
        <v>0</v>
      </c>
      <c r="M61" s="362">
        <f>M33</f>
        <v>2</v>
      </c>
      <c r="N61" s="370"/>
    </row>
    <row r="62" spans="2:14" ht="15.75" x14ac:dyDescent="0.25">
      <c r="B62" s="369"/>
      <c r="D62" s="337"/>
      <c r="E62" s="337"/>
      <c r="F62" s="676" t="s">
        <v>577</v>
      </c>
      <c r="G62" s="677"/>
      <c r="H62" s="677"/>
      <c r="I62" s="677"/>
      <c r="J62" s="678"/>
      <c r="K62" s="377">
        <f>K42</f>
        <v>0</v>
      </c>
      <c r="L62" s="365">
        <f>L42</f>
        <v>40</v>
      </c>
      <c r="M62" s="366">
        <f>M42</f>
        <v>20</v>
      </c>
      <c r="N62" s="370"/>
    </row>
    <row r="63" spans="2:14" ht="16.5" thickBot="1" x14ac:dyDescent="0.3">
      <c r="B63" s="369"/>
      <c r="D63" s="315"/>
      <c r="E63" s="315"/>
      <c r="F63" s="679" t="s">
        <v>576</v>
      </c>
      <c r="G63" s="680"/>
      <c r="H63" s="680"/>
      <c r="I63" s="680"/>
      <c r="J63" s="681"/>
      <c r="K63" s="376">
        <f>K56</f>
        <v>0</v>
      </c>
      <c r="L63" s="363">
        <f>L56</f>
        <v>3.1</v>
      </c>
      <c r="M63" s="364">
        <f>M56</f>
        <v>0</v>
      </c>
      <c r="N63" s="370"/>
    </row>
    <row r="64" spans="2:14" ht="16.5" thickBot="1" x14ac:dyDescent="0.3">
      <c r="B64" s="369"/>
      <c r="D64" s="315"/>
      <c r="E64" s="315"/>
      <c r="F64" s="654" t="s">
        <v>579</v>
      </c>
      <c r="G64" s="655"/>
      <c r="H64" s="655"/>
      <c r="I64" s="655"/>
      <c r="J64" s="656"/>
      <c r="K64" s="357">
        <f>SUM(K61:K63)</f>
        <v>0</v>
      </c>
      <c r="L64" s="347">
        <f>SUM(L61:L63)</f>
        <v>43.1</v>
      </c>
      <c r="M64" s="348">
        <f>SUM(M61:M63)</f>
        <v>22</v>
      </c>
      <c r="N64" s="370"/>
    </row>
    <row r="65" spans="2:14" ht="17.25" customHeight="1" x14ac:dyDescent="0.2">
      <c r="B65" s="369"/>
      <c r="N65" s="370"/>
    </row>
    <row r="66" spans="2:14" ht="17.25" customHeight="1" thickBot="1" x14ac:dyDescent="0.25">
      <c r="B66" s="371"/>
      <c r="C66" s="373"/>
      <c r="D66" s="373"/>
      <c r="E66" s="373"/>
      <c r="F66" s="373"/>
      <c r="G66" s="374"/>
      <c r="H66" s="374"/>
      <c r="I66" s="374"/>
      <c r="J66" s="374"/>
      <c r="K66" s="374"/>
      <c r="L66" s="374"/>
      <c r="M66" s="374"/>
      <c r="N66" s="372"/>
    </row>
  </sheetData>
  <sheetProtection sheet="1" objects="1" scenarios="1"/>
  <mergeCells count="58">
    <mergeCell ref="C2:M3"/>
    <mergeCell ref="C46:M47"/>
    <mergeCell ref="F50:J51"/>
    <mergeCell ref="K50:M50"/>
    <mergeCell ref="K38:M38"/>
    <mergeCell ref="F38:I39"/>
    <mergeCell ref="C40:E40"/>
    <mergeCell ref="C41:E41"/>
    <mergeCell ref="D24:F24"/>
    <mergeCell ref="D25:F25"/>
    <mergeCell ref="D19:F19"/>
    <mergeCell ref="D20:F20"/>
    <mergeCell ref="D26:F26"/>
    <mergeCell ref="D27:F27"/>
    <mergeCell ref="D28:F28"/>
    <mergeCell ref="D29:F29"/>
    <mergeCell ref="F64:J64"/>
    <mergeCell ref="C42:E42"/>
    <mergeCell ref="C50:E51"/>
    <mergeCell ref="C55:E55"/>
    <mergeCell ref="F55:J55"/>
    <mergeCell ref="C56:J56"/>
    <mergeCell ref="C49:L49"/>
    <mergeCell ref="F61:J61"/>
    <mergeCell ref="F62:J62"/>
    <mergeCell ref="F63:J63"/>
    <mergeCell ref="F59:I60"/>
    <mergeCell ref="J59:J60"/>
    <mergeCell ref="K59:M59"/>
    <mergeCell ref="F42:I42"/>
    <mergeCell ref="F52:J52"/>
    <mergeCell ref="F53:J53"/>
    <mergeCell ref="D5:F5"/>
    <mergeCell ref="D6:E6"/>
    <mergeCell ref="D12:H14"/>
    <mergeCell ref="G15:I15"/>
    <mergeCell ref="D18:F18"/>
    <mergeCell ref="G6:L7"/>
    <mergeCell ref="K15:M15"/>
    <mergeCell ref="D17:F17"/>
    <mergeCell ref="D15:F16"/>
    <mergeCell ref="L12:L13"/>
    <mergeCell ref="F54:J54"/>
    <mergeCell ref="D21:F21"/>
    <mergeCell ref="D22:F22"/>
    <mergeCell ref="H35:H36"/>
    <mergeCell ref="D23:F23"/>
    <mergeCell ref="C53:E53"/>
    <mergeCell ref="C54:E54"/>
    <mergeCell ref="M48:M49"/>
    <mergeCell ref="D30:F30"/>
    <mergeCell ref="D31:F31"/>
    <mergeCell ref="L35:L36"/>
    <mergeCell ref="C52:E52"/>
    <mergeCell ref="D32:F32"/>
    <mergeCell ref="C38:E39"/>
    <mergeCell ref="F40:H40"/>
    <mergeCell ref="F41:H41"/>
  </mergeCells>
  <dataValidations count="4">
    <dataValidation type="decimal" errorStyle="information" allowBlank="1" showInputMessage="1" showErrorMessage="1" errorTitle="Achtung" error="Haben Sie die Menge wirklich in kg angegeben?" sqref="G17:I32 J40:J41" xr:uid="{00000000-0002-0000-0200-000000000000}">
      <formula1>50</formula1>
      <formula2>1000000</formula2>
    </dataValidation>
    <dataValidation type="decimal" errorStyle="information" allowBlank="1" showInputMessage="1" showErrorMessage="1" errorTitle="Achtung" error="Haben Sie die Menge wirklich in kg angegeben?" sqref="J17:J32" xr:uid="{00000000-0002-0000-0200-000001000000}">
      <formula1>5</formula1>
      <formula2>1000000</formula2>
    </dataValidation>
    <dataValidation type="decimal" errorStyle="information" allowBlank="1" showInputMessage="1" showErrorMessage="1" errorTitle="Achtung" error="Haben Sie die Menge wirklich in Tonnen angegeben?" sqref="K17:M32" xr:uid="{00000000-0002-0000-0200-000002000000}">
      <formula1>0</formula1>
      <formula2>100</formula2>
    </dataValidation>
    <dataValidation type="decimal" errorStyle="information" allowBlank="1" showInputMessage="1" showErrorMessage="1" errorTitle="Achtung" error="Haben Sie die Mengen wirklich in Tonnen angegeben?" sqref="K52:M55 K40:M41" xr:uid="{00000000-0002-0000-0200-000003000000}">
      <formula1>0</formula1>
      <formula2>100</formula2>
    </dataValidation>
  </dataValidations>
  <pageMargins left="1.1811023622047245" right="0.70866141732283472" top="0.78740157480314965" bottom="0.39370078740157483" header="0.31496062992125984" footer="0.31496062992125984"/>
  <pageSetup paperSize="9" scale="58" fitToHeight="2" orientation="landscape" horizontalDpi="4294967293" verticalDpi="1200" r:id="rId1"/>
  <rowBreaks count="1" manualBreakCount="1">
    <brk id="44" min="1" max="1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1">
    <tabColor theme="3" tint="0.59999389629810485"/>
  </sheetPr>
  <dimension ref="A1:U36"/>
  <sheetViews>
    <sheetView showGridLines="0" showRowColHeaders="0" zoomScaleNormal="100" workbookViewId="0">
      <selection activeCell="B1" sqref="B1"/>
    </sheetView>
  </sheetViews>
  <sheetFormatPr baseColWidth="10" defaultRowHeight="12.75" zeroHeight="1" x14ac:dyDescent="0.2"/>
  <cols>
    <col min="1" max="1" width="3" customWidth="1"/>
    <col min="2" max="2" width="43.42578125" customWidth="1"/>
    <col min="7" max="10" width="15.7109375" customWidth="1"/>
    <col min="11" max="11" width="51.140625" customWidth="1"/>
    <col min="12" max="12" width="13.42578125" customWidth="1"/>
    <col min="13" max="13" width="13.7109375" customWidth="1"/>
    <col min="14" max="14" width="8.5703125" customWidth="1"/>
    <col min="15" max="21" width="8.5703125" hidden="1" customWidth="1"/>
    <col min="22" max="22" width="8.5703125" customWidth="1"/>
  </cols>
  <sheetData>
    <row r="1" spans="1:21" ht="30.75" customHeight="1" thickBot="1" x14ac:dyDescent="0.25">
      <c r="A1" s="297"/>
      <c r="B1" s="394"/>
      <c r="C1" s="727" t="s">
        <v>557</v>
      </c>
      <c r="D1" s="728"/>
      <c r="E1" s="728"/>
      <c r="F1" s="728"/>
      <c r="G1" s="728"/>
      <c r="H1" s="728"/>
      <c r="I1" s="728"/>
      <c r="J1" s="728"/>
      <c r="K1" s="728"/>
      <c r="L1" s="728"/>
      <c r="M1" s="395"/>
    </row>
    <row r="2" spans="1:21" ht="54" customHeight="1" thickBot="1" x14ac:dyDescent="0.25">
      <c r="A2" s="58"/>
      <c r="B2" s="124" t="s">
        <v>105</v>
      </c>
      <c r="C2" s="729" t="s">
        <v>651</v>
      </c>
      <c r="D2" s="730"/>
      <c r="E2" s="730"/>
      <c r="F2" s="124" t="s">
        <v>106</v>
      </c>
      <c r="G2" s="730" t="s">
        <v>391</v>
      </c>
      <c r="H2" s="730"/>
      <c r="I2" s="731"/>
      <c r="J2" s="124" t="s">
        <v>302</v>
      </c>
      <c r="K2" s="296" t="s">
        <v>107</v>
      </c>
      <c r="L2" s="124"/>
      <c r="M2" s="124"/>
      <c r="O2" t="s">
        <v>108</v>
      </c>
      <c r="P2" s="272" t="b">
        <v>0</v>
      </c>
      <c r="Q2" s="16" t="s">
        <v>393</v>
      </c>
    </row>
    <row r="3" spans="1:21" ht="180" customHeight="1" x14ac:dyDescent="0.2">
      <c r="A3" s="59" t="s">
        <v>109</v>
      </c>
      <c r="B3" s="46" t="s">
        <v>643</v>
      </c>
      <c r="C3" s="298" t="s">
        <v>110</v>
      </c>
      <c r="D3" s="299" t="s">
        <v>111</v>
      </c>
      <c r="E3" s="300" t="s">
        <v>353</v>
      </c>
      <c r="F3" s="50" t="s">
        <v>112</v>
      </c>
      <c r="G3" s="298" t="s">
        <v>453</v>
      </c>
      <c r="H3" s="301" t="s">
        <v>456</v>
      </c>
      <c r="I3" s="49" t="s">
        <v>113</v>
      </c>
      <c r="J3" s="50" t="s">
        <v>354</v>
      </c>
      <c r="K3" s="48" t="s">
        <v>644</v>
      </c>
      <c r="L3" s="47" t="s">
        <v>516</v>
      </c>
      <c r="M3" s="47" t="s">
        <v>645</v>
      </c>
      <c r="O3" s="49" t="s">
        <v>394</v>
      </c>
      <c r="P3" s="49" t="s">
        <v>303</v>
      </c>
      <c r="Q3" s="49" t="s">
        <v>392</v>
      </c>
      <c r="R3" s="49" t="s">
        <v>514</v>
      </c>
      <c r="S3" s="49" t="s">
        <v>115</v>
      </c>
      <c r="T3" s="49" t="s">
        <v>302</v>
      </c>
      <c r="U3" s="49" t="s">
        <v>515</v>
      </c>
    </row>
    <row r="4" spans="1:21" x14ac:dyDescent="0.2">
      <c r="A4" s="510"/>
      <c r="B4" s="528"/>
      <c r="C4" s="529" t="str">
        <f>"MG: "&amp;TEXT(Kriterientabellen!D33,0)&amp;" kg"</f>
        <v>MG: 500 kg</v>
      </c>
      <c r="D4" s="529" t="str">
        <f>"MG: "&amp;TEXT(Kriterientabellen!D34,0)&amp;" kg"</f>
        <v>MG: 5000 kg</v>
      </c>
      <c r="E4" s="529" t="str">
        <f>"MG: "&amp;TEXT(Kriterientabellen!D35,0)&amp;" kg"</f>
        <v>MG: 50000 kg</v>
      </c>
      <c r="F4" s="529" t="str">
        <f>"MG: "&amp;TEXT(Kriterientabellen!D36,0)&amp;" kg"</f>
        <v>MG: 50 kg</v>
      </c>
      <c r="G4" s="529" t="str">
        <f>"MG: "&amp;TEXT(Kriterientabellen!D37,0)&amp;" kg"</f>
        <v>MG: 50000 kg</v>
      </c>
      <c r="H4" s="530" t="str">
        <f>"MG: "&amp;TEXT(Kriterientabellen!D38,0)&amp;" kg"</f>
        <v>MG: 500000 kg</v>
      </c>
      <c r="I4" s="531"/>
      <c r="J4" s="532"/>
      <c r="K4" s="531"/>
      <c r="L4" s="532"/>
      <c r="M4" s="532"/>
    </row>
    <row r="5" spans="1:21" s="51" customFormat="1" ht="60" customHeight="1" x14ac:dyDescent="0.2">
      <c r="A5" s="518">
        <f>IF(T5=FALSE,IF(SUM(O5:R5)&gt;0,1+A4,0),0)</f>
        <v>0</v>
      </c>
      <c r="B5" s="541"/>
      <c r="C5" s="519"/>
      <c r="D5" s="520"/>
      <c r="E5" s="521"/>
      <c r="F5" s="522"/>
      <c r="G5" s="523"/>
      <c r="H5" s="524"/>
      <c r="I5" s="525"/>
      <c r="J5" s="189"/>
      <c r="K5" s="547"/>
      <c r="L5" s="526" t="s">
        <v>116</v>
      </c>
      <c r="M5" s="527"/>
      <c r="O5" s="271">
        <f>IF(F5/Kriterientabellen!D$36+C5/Kriterientabellen!D$33+D5/Kriterientabellen!D$34+E5/Kriterientabellen!D$35+G5/Kriterientabellen!D$37+H5/Kriterientabellen!D$38&gt;=1,1,0)</f>
        <v>0</v>
      </c>
      <c r="P5" s="52">
        <f t="shared" ref="P5:P18" si="0">IF($P$2=FALSE,0,IF(SUM(C5:H5)&gt;0,StFV,IF(B5&gt;"",StFV,0)))</f>
        <v>0</v>
      </c>
      <c r="Q5" s="270">
        <f>SUM(S5)+OR(S5)</f>
        <v>0</v>
      </c>
      <c r="R5" s="270">
        <f>IF(SUM(O5:Q5)&gt;0,0,IF(U5=TRUE,1,0))</f>
        <v>0</v>
      </c>
      <c r="S5" s="53" t="b">
        <v>0</v>
      </c>
      <c r="T5" s="53" t="b">
        <v>0</v>
      </c>
      <c r="U5" s="53" t="b">
        <v>0</v>
      </c>
    </row>
    <row r="6" spans="1:21" s="51" customFormat="1" ht="60" customHeight="1" x14ac:dyDescent="0.2">
      <c r="A6" s="54">
        <f>IF(T6=FALSE,IF(SUM(O6:R6)&gt;0,1+A5,0),0)</f>
        <v>0</v>
      </c>
      <c r="B6" s="539"/>
      <c r="C6" s="55"/>
      <c r="D6" s="56"/>
      <c r="E6" s="57"/>
      <c r="F6" s="266"/>
      <c r="G6" s="268"/>
      <c r="H6" s="269"/>
      <c r="I6" s="267"/>
      <c r="J6" s="189"/>
      <c r="K6" s="548"/>
      <c r="L6" s="441" t="s">
        <v>116</v>
      </c>
      <c r="M6" s="302"/>
      <c r="O6" s="271">
        <f>IF(F6/Kriterientabellen!D$36+C6/Kriterientabellen!D$33+D6/Kriterientabellen!D$34+E6/Kriterientabellen!D$35+G6/Kriterientabellen!D$37+H6/Kriterientabellen!D$38&gt;=1,1,0)</f>
        <v>0</v>
      </c>
      <c r="P6" s="52">
        <f t="shared" si="0"/>
        <v>0</v>
      </c>
      <c r="Q6" s="270">
        <f t="shared" ref="Q6:Q18" si="1">SUM(S6)+OR(S6)</f>
        <v>0</v>
      </c>
      <c r="R6" s="270">
        <f>IF(SUM(O6:Q6)&gt;0,0,IF(U6=TRUE,1,0))</f>
        <v>0</v>
      </c>
      <c r="S6" s="53" t="b">
        <v>0</v>
      </c>
      <c r="T6" s="53" t="b">
        <v>0</v>
      </c>
      <c r="U6" s="53" t="b">
        <v>0</v>
      </c>
    </row>
    <row r="7" spans="1:21" s="51" customFormat="1" ht="60" customHeight="1" x14ac:dyDescent="0.2">
      <c r="A7" s="54">
        <f>IF(T7=FALSE,IF(SUM(O7:R7)&gt;0,1+MAX(A$5:A6),0),0)</f>
        <v>0</v>
      </c>
      <c r="B7" s="539"/>
      <c r="C7" s="55"/>
      <c r="D7" s="56"/>
      <c r="E7" s="57"/>
      <c r="F7" s="266"/>
      <c r="G7" s="268"/>
      <c r="H7" s="269"/>
      <c r="I7" s="267"/>
      <c r="J7" s="190"/>
      <c r="K7" s="191"/>
      <c r="L7" s="441" t="s">
        <v>116</v>
      </c>
      <c r="M7" s="302"/>
      <c r="O7" s="271">
        <f>IF(F7/Kriterientabellen!D$36+C7/Kriterientabellen!D$33+D7/Kriterientabellen!D$34+E7/Kriterientabellen!D$35+G7/Kriterientabellen!D$37+H7/Kriterientabellen!D$38&gt;=1,1,0)</f>
        <v>0</v>
      </c>
      <c r="P7" s="52">
        <f t="shared" si="0"/>
        <v>0</v>
      </c>
      <c r="Q7" s="270">
        <f t="shared" si="1"/>
        <v>0</v>
      </c>
      <c r="R7" s="270">
        <f t="shared" ref="R7:R18" si="2">IF(SUM(O7:Q7)&gt;0,0,IF(U7=TRUE,1,0))</f>
        <v>0</v>
      </c>
      <c r="S7" s="53" t="b">
        <v>0</v>
      </c>
      <c r="T7" s="53" t="b">
        <v>0</v>
      </c>
      <c r="U7" s="53" t="b">
        <v>0</v>
      </c>
    </row>
    <row r="8" spans="1:21" s="51" customFormat="1" ht="60" customHeight="1" x14ac:dyDescent="0.2">
      <c r="A8" s="54">
        <f>IF(T8=FALSE,IF(SUM(O8:R8)&gt;0,1+MAX(A$5:A7),0),0)</f>
        <v>0</v>
      </c>
      <c r="B8" s="539"/>
      <c r="C8" s="55"/>
      <c r="D8" s="56"/>
      <c r="E8" s="57"/>
      <c r="F8" s="266"/>
      <c r="G8" s="268"/>
      <c r="H8" s="269"/>
      <c r="I8" s="267"/>
      <c r="J8" s="190"/>
      <c r="K8" s="548"/>
      <c r="L8" s="441" t="s">
        <v>116</v>
      </c>
      <c r="M8" s="302"/>
      <c r="O8" s="271">
        <f>IF(F8/Kriterientabellen!D$36+C8/Kriterientabellen!D$33+D8/Kriterientabellen!D$34+E8/Kriterientabellen!D$35+G8/Kriterientabellen!D$37+H8/Kriterientabellen!D$38&gt;=1,1,0)</f>
        <v>0</v>
      </c>
      <c r="P8" s="52">
        <f t="shared" si="0"/>
        <v>0</v>
      </c>
      <c r="Q8" s="270">
        <f t="shared" si="1"/>
        <v>0</v>
      </c>
      <c r="R8" s="270">
        <f t="shared" si="2"/>
        <v>0</v>
      </c>
      <c r="S8" s="53" t="b">
        <v>0</v>
      </c>
      <c r="T8" s="53" t="b">
        <v>0</v>
      </c>
      <c r="U8" s="53" t="b">
        <v>0</v>
      </c>
    </row>
    <row r="9" spans="1:21" s="51" customFormat="1" ht="60" customHeight="1" x14ac:dyDescent="0.2">
      <c r="A9" s="54">
        <f>IF(T9=FALSE,IF(SUM(O9:R9)&gt;0,1+MAX(A$5:A8),0),0)</f>
        <v>0</v>
      </c>
      <c r="B9" s="192"/>
      <c r="C9" s="55"/>
      <c r="D9" s="56"/>
      <c r="E9" s="57"/>
      <c r="F9" s="266"/>
      <c r="G9" s="268"/>
      <c r="H9" s="269"/>
      <c r="I9" s="267"/>
      <c r="J9" s="190"/>
      <c r="K9" s="191"/>
      <c r="L9" s="441" t="s">
        <v>116</v>
      </c>
      <c r="M9" s="302"/>
      <c r="O9" s="271">
        <f>IF(F9/Kriterientabellen!D$36+C9/Kriterientabellen!D$33+D9/Kriterientabellen!D$34+E9/Kriterientabellen!D$35+G9/Kriterientabellen!D$37+H9/Kriterientabellen!D$38&gt;=1,1,0)</f>
        <v>0</v>
      </c>
      <c r="P9" s="52">
        <f t="shared" si="0"/>
        <v>0</v>
      </c>
      <c r="Q9" s="270">
        <f t="shared" si="1"/>
        <v>0</v>
      </c>
      <c r="R9" s="270">
        <f t="shared" si="2"/>
        <v>0</v>
      </c>
      <c r="S9" s="53" t="b">
        <v>0</v>
      </c>
      <c r="T9" s="53" t="b">
        <v>0</v>
      </c>
      <c r="U9" s="53" t="b">
        <v>0</v>
      </c>
    </row>
    <row r="10" spans="1:21" s="51" customFormat="1" ht="60" customHeight="1" x14ac:dyDescent="0.2">
      <c r="A10" s="54">
        <f>IF(T10=FALSE,IF(SUM(O10:R10)&gt;0,1+MAX(A$5:A9),0),0)</f>
        <v>0</v>
      </c>
      <c r="B10" s="192"/>
      <c r="C10" s="55"/>
      <c r="D10" s="56"/>
      <c r="E10" s="57"/>
      <c r="F10" s="266"/>
      <c r="G10" s="268"/>
      <c r="H10" s="269"/>
      <c r="I10" s="267"/>
      <c r="J10" s="190"/>
      <c r="K10" s="191"/>
      <c r="L10" s="441" t="s">
        <v>116</v>
      </c>
      <c r="M10" s="302"/>
      <c r="O10" s="271">
        <f>IF(F10/Kriterientabellen!D$36+C10/Kriterientabellen!D$33+D10/Kriterientabellen!D$34+E10/Kriterientabellen!D$35+G10/Kriterientabellen!D$37+H10/Kriterientabellen!D$38&gt;=1,1,0)</f>
        <v>0</v>
      </c>
      <c r="P10" s="52">
        <f t="shared" si="0"/>
        <v>0</v>
      </c>
      <c r="Q10" s="270">
        <f t="shared" si="1"/>
        <v>0</v>
      </c>
      <c r="R10" s="270">
        <f t="shared" si="2"/>
        <v>0</v>
      </c>
      <c r="S10" s="53" t="b">
        <v>0</v>
      </c>
      <c r="T10" s="53" t="b">
        <v>0</v>
      </c>
      <c r="U10" s="53" t="b">
        <v>0</v>
      </c>
    </row>
    <row r="11" spans="1:21" s="51" customFormat="1" ht="60" customHeight="1" x14ac:dyDescent="0.2">
      <c r="A11" s="54">
        <f>IF(T11=FALSE,IF(SUM(O11:R11)&gt;0,1+MAX(A$5:A10),0),0)</f>
        <v>0</v>
      </c>
      <c r="B11" s="192"/>
      <c r="C11" s="55"/>
      <c r="D11" s="56"/>
      <c r="E11" s="57"/>
      <c r="F11" s="266"/>
      <c r="G11" s="268"/>
      <c r="H11" s="269"/>
      <c r="I11" s="267"/>
      <c r="J11" s="190"/>
      <c r="K11" s="191"/>
      <c r="L11" s="441" t="s">
        <v>116</v>
      </c>
      <c r="M11" s="302"/>
      <c r="O11" s="271">
        <f>IF(F11/Kriterientabellen!D$36+C11/Kriterientabellen!D$33+D11/Kriterientabellen!D$34+E11/Kriterientabellen!D$35+G11/Kriterientabellen!D$37+H11/Kriterientabellen!D$38&gt;=1,1,0)</f>
        <v>0</v>
      </c>
      <c r="P11" s="52">
        <f t="shared" si="0"/>
        <v>0</v>
      </c>
      <c r="Q11" s="270">
        <f t="shared" si="1"/>
        <v>0</v>
      </c>
      <c r="R11" s="270">
        <f t="shared" si="2"/>
        <v>0</v>
      </c>
      <c r="S11" s="53" t="b">
        <v>0</v>
      </c>
      <c r="T11" s="53" t="b">
        <v>0</v>
      </c>
      <c r="U11" s="53" t="b">
        <v>0</v>
      </c>
    </row>
    <row r="12" spans="1:21" s="51" customFormat="1" ht="60" customHeight="1" x14ac:dyDescent="0.2">
      <c r="A12" s="54">
        <f>IF(T12=FALSE,IF(SUM(O12:R12)&gt;0,1+MAX(A$5:A11),0),0)</f>
        <v>0</v>
      </c>
      <c r="B12" s="192"/>
      <c r="C12" s="55"/>
      <c r="D12" s="56"/>
      <c r="E12" s="57"/>
      <c r="F12" s="266"/>
      <c r="G12" s="268"/>
      <c r="H12" s="269"/>
      <c r="I12" s="267"/>
      <c r="J12" s="190"/>
      <c r="K12" s="191"/>
      <c r="L12" s="441" t="s">
        <v>116</v>
      </c>
      <c r="M12" s="302"/>
      <c r="O12" s="271">
        <f>IF(F12/Kriterientabellen!D$36+C12/Kriterientabellen!D$33+D12/Kriterientabellen!D$34+E12/Kriterientabellen!D$35+G12/Kriterientabellen!D$37+H12/Kriterientabellen!D$38&gt;=1,1,0)</f>
        <v>0</v>
      </c>
      <c r="P12" s="52">
        <f t="shared" si="0"/>
        <v>0</v>
      </c>
      <c r="Q12" s="270">
        <f t="shared" si="1"/>
        <v>0</v>
      </c>
      <c r="R12" s="270">
        <f t="shared" si="2"/>
        <v>0</v>
      </c>
      <c r="S12" s="53" t="b">
        <v>0</v>
      </c>
      <c r="T12" s="53" t="b">
        <v>0</v>
      </c>
      <c r="U12" s="53" t="b">
        <v>0</v>
      </c>
    </row>
    <row r="13" spans="1:21" s="51" customFormat="1" ht="60" customHeight="1" x14ac:dyDescent="0.2">
      <c r="A13" s="54">
        <f>IF(T13=FALSE,IF(SUM(O13:R13)&gt;0,1+MAX(A$5:A12),0),0)</f>
        <v>0</v>
      </c>
      <c r="B13" s="192"/>
      <c r="C13" s="55"/>
      <c r="D13" s="56"/>
      <c r="E13" s="57"/>
      <c r="F13" s="266"/>
      <c r="G13" s="268"/>
      <c r="H13" s="269"/>
      <c r="I13" s="267"/>
      <c r="J13" s="190"/>
      <c r="K13" s="191"/>
      <c r="L13" s="441" t="s">
        <v>116</v>
      </c>
      <c r="M13" s="302"/>
      <c r="O13" s="271">
        <f>IF(F13/Kriterientabellen!D$36+C13/Kriterientabellen!D$33+D13/Kriterientabellen!D$34+E13/Kriterientabellen!D$35+G13/Kriterientabellen!D$37+H13/Kriterientabellen!D$38&gt;=1,1,0)</f>
        <v>0</v>
      </c>
      <c r="P13" s="52">
        <f t="shared" si="0"/>
        <v>0</v>
      </c>
      <c r="Q13" s="270">
        <f t="shared" si="1"/>
        <v>0</v>
      </c>
      <c r="R13" s="270">
        <f t="shared" si="2"/>
        <v>0</v>
      </c>
      <c r="S13" s="53" t="b">
        <v>0</v>
      </c>
      <c r="T13" s="53" t="b">
        <v>0</v>
      </c>
      <c r="U13" s="53" t="b">
        <v>0</v>
      </c>
    </row>
    <row r="14" spans="1:21" s="51" customFormat="1" ht="60" customHeight="1" x14ac:dyDescent="0.2">
      <c r="A14" s="54">
        <f>IF(T14=FALSE,IF(SUM(O14:R14)&gt;0,1+MAX(A$5:A13),0),0)</f>
        <v>0</v>
      </c>
      <c r="B14" s="192"/>
      <c r="C14" s="55"/>
      <c r="D14" s="56"/>
      <c r="E14" s="57"/>
      <c r="F14" s="266"/>
      <c r="G14" s="268"/>
      <c r="H14" s="269"/>
      <c r="I14" s="267"/>
      <c r="J14" s="190"/>
      <c r="K14" s="191"/>
      <c r="L14" s="441" t="s">
        <v>116</v>
      </c>
      <c r="M14" s="302"/>
      <c r="O14" s="271">
        <f>IF(F14/Kriterientabellen!D$36+C14/Kriterientabellen!D$33+D14/Kriterientabellen!D$34+E14/Kriterientabellen!D$35+G14/Kriterientabellen!D$37+H14/Kriterientabellen!D$38&gt;=1,1,0)</f>
        <v>0</v>
      </c>
      <c r="P14" s="52">
        <f t="shared" si="0"/>
        <v>0</v>
      </c>
      <c r="Q14" s="270">
        <f t="shared" si="1"/>
        <v>0</v>
      </c>
      <c r="R14" s="270">
        <f t="shared" si="2"/>
        <v>0</v>
      </c>
      <c r="S14" s="53" t="b">
        <v>0</v>
      </c>
      <c r="T14" s="53" t="b">
        <v>0</v>
      </c>
      <c r="U14" s="53" t="b">
        <v>0</v>
      </c>
    </row>
    <row r="15" spans="1:21" s="51" customFormat="1" ht="60" customHeight="1" x14ac:dyDescent="0.2">
      <c r="A15" s="54">
        <f>IF(T15=FALSE,IF(SUM(O15:R15)&gt;0,1+MAX(A$5:A14),0),0)</f>
        <v>0</v>
      </c>
      <c r="B15" s="192"/>
      <c r="C15" s="55"/>
      <c r="D15" s="56"/>
      <c r="E15" s="57"/>
      <c r="F15" s="266"/>
      <c r="G15" s="268"/>
      <c r="H15" s="269"/>
      <c r="I15" s="267"/>
      <c r="J15" s="190"/>
      <c r="K15" s="191"/>
      <c r="L15" s="441" t="s">
        <v>116</v>
      </c>
      <c r="M15" s="302"/>
      <c r="O15" s="271">
        <f>IF(F15/Kriterientabellen!D$36+C15/Kriterientabellen!D$33+D15/Kriterientabellen!D$34+E15/Kriterientabellen!D$35+G15/Kriterientabellen!D$37+H15/Kriterientabellen!D$38&gt;=1,1,0)</f>
        <v>0</v>
      </c>
      <c r="P15" s="52">
        <f t="shared" si="0"/>
        <v>0</v>
      </c>
      <c r="Q15" s="270">
        <f t="shared" si="1"/>
        <v>0</v>
      </c>
      <c r="R15" s="270">
        <f t="shared" si="2"/>
        <v>0</v>
      </c>
      <c r="S15" s="53" t="b">
        <v>0</v>
      </c>
      <c r="T15" s="53" t="b">
        <v>0</v>
      </c>
      <c r="U15" s="53" t="b">
        <v>0</v>
      </c>
    </row>
    <row r="16" spans="1:21" s="51" customFormat="1" ht="60" customHeight="1" x14ac:dyDescent="0.2">
      <c r="A16" s="54">
        <f>IF(T16=FALSE,IF(SUM(O16:R16)&gt;0,1+MAX(A$5:A15),0),0)</f>
        <v>0</v>
      </c>
      <c r="B16" s="192"/>
      <c r="C16" s="55"/>
      <c r="D16" s="56"/>
      <c r="E16" s="57"/>
      <c r="F16" s="266"/>
      <c r="G16" s="268"/>
      <c r="H16" s="269"/>
      <c r="I16" s="267"/>
      <c r="J16" s="190"/>
      <c r="K16" s="191"/>
      <c r="L16" s="441" t="s">
        <v>116</v>
      </c>
      <c r="M16" s="302"/>
      <c r="O16" s="271">
        <f>IF(F16/Kriterientabellen!D$36+C16/Kriterientabellen!D$33+D16/Kriterientabellen!D$34+E16/Kriterientabellen!D$35+G16/Kriterientabellen!D$37+H16/Kriterientabellen!D$38&gt;=1,1,0)</f>
        <v>0</v>
      </c>
      <c r="P16" s="52">
        <f t="shared" si="0"/>
        <v>0</v>
      </c>
      <c r="Q16" s="270">
        <f t="shared" si="1"/>
        <v>0</v>
      </c>
      <c r="R16" s="270">
        <f t="shared" si="2"/>
        <v>0</v>
      </c>
      <c r="S16" s="53" t="b">
        <v>0</v>
      </c>
      <c r="T16" s="53" t="b">
        <v>0</v>
      </c>
      <c r="U16" s="53" t="b">
        <v>0</v>
      </c>
    </row>
    <row r="17" spans="1:21" s="51" customFormat="1" ht="60" customHeight="1" x14ac:dyDescent="0.2">
      <c r="A17" s="54">
        <f>IF(T17=FALSE,IF(SUM(O17:R17)&gt;0,1+MAX(A$5:A16),0),0)</f>
        <v>0</v>
      </c>
      <c r="B17" s="192"/>
      <c r="C17" s="55"/>
      <c r="D17" s="56"/>
      <c r="E17" s="57"/>
      <c r="F17" s="266"/>
      <c r="G17" s="268"/>
      <c r="H17" s="269"/>
      <c r="I17" s="267"/>
      <c r="J17" s="190"/>
      <c r="K17" s="191"/>
      <c r="L17" s="441" t="s">
        <v>116</v>
      </c>
      <c r="M17" s="302"/>
      <c r="O17" s="271">
        <f>IF(F17/Kriterientabellen!D$36+C17/Kriterientabellen!D$33+D17/Kriterientabellen!D$34+E17/Kriterientabellen!D$35+G17/Kriterientabellen!D$37+H17/Kriterientabellen!D$38&gt;=1,1,0)</f>
        <v>0</v>
      </c>
      <c r="P17" s="52">
        <f t="shared" si="0"/>
        <v>0</v>
      </c>
      <c r="Q17" s="270">
        <f t="shared" si="1"/>
        <v>0</v>
      </c>
      <c r="R17" s="270">
        <f t="shared" si="2"/>
        <v>0</v>
      </c>
      <c r="S17" s="53" t="b">
        <v>0</v>
      </c>
      <c r="T17" s="53" t="b">
        <v>0</v>
      </c>
      <c r="U17" s="53" t="b">
        <v>0</v>
      </c>
    </row>
    <row r="18" spans="1:21" s="51" customFormat="1" ht="60" customHeight="1" x14ac:dyDescent="0.2">
      <c r="A18" s="54">
        <f>IF(T18=FALSE,IF(SUM(O18:R18)&gt;0,1+MAX(A$5:A17),0),0)</f>
        <v>0</v>
      </c>
      <c r="B18" s="192"/>
      <c r="C18" s="55"/>
      <c r="D18" s="56"/>
      <c r="E18" s="57"/>
      <c r="F18" s="266"/>
      <c r="G18" s="268"/>
      <c r="H18" s="269"/>
      <c r="I18" s="267"/>
      <c r="J18" s="190"/>
      <c r="K18" s="191"/>
      <c r="L18" s="441" t="s">
        <v>116</v>
      </c>
      <c r="M18" s="302"/>
      <c r="O18" s="271">
        <f>IF(F18/Kriterientabellen!D$36+C18/Kriterientabellen!D$33+D18/Kriterientabellen!D$34+E18/Kriterientabellen!D$35+G18/Kriterientabellen!D$37+H18/Kriterientabellen!D$38&gt;=1,1,0)</f>
        <v>0</v>
      </c>
      <c r="P18" s="52">
        <f t="shared" si="0"/>
        <v>0</v>
      </c>
      <c r="Q18" s="270">
        <f t="shared" si="1"/>
        <v>0</v>
      </c>
      <c r="R18" s="270">
        <f t="shared" si="2"/>
        <v>0</v>
      </c>
      <c r="S18" s="53" t="b">
        <v>0</v>
      </c>
      <c r="T18" s="53" t="b">
        <v>0</v>
      </c>
      <c r="U18" s="53" t="b">
        <v>0</v>
      </c>
    </row>
    <row r="19" spans="1:21" s="51" customFormat="1" ht="15" thickBot="1" x14ac:dyDescent="0.25"/>
    <row r="20" spans="1:21" s="501" customFormat="1" ht="25.5" customHeight="1" x14ac:dyDescent="0.2">
      <c r="B20" s="502" t="s">
        <v>166</v>
      </c>
      <c r="C20" s="718"/>
      <c r="D20" s="732"/>
      <c r="E20" s="732"/>
      <c r="F20" s="732"/>
      <c r="G20" s="478" t="s">
        <v>208</v>
      </c>
      <c r="H20" s="718"/>
      <c r="I20" s="719"/>
      <c r="K20" s="503"/>
      <c r="L20" s="503"/>
      <c r="M20" s="503"/>
    </row>
    <row r="21" spans="1:21" s="501" customFormat="1" ht="25.5" customHeight="1" x14ac:dyDescent="0.2">
      <c r="B21" s="504" t="s">
        <v>167</v>
      </c>
      <c r="C21" s="716"/>
      <c r="D21" s="717"/>
      <c r="E21" s="717"/>
      <c r="F21" s="717"/>
      <c r="G21" s="723"/>
      <c r="H21" s="723"/>
      <c r="I21" s="724"/>
      <c r="K21" s="503"/>
      <c r="L21" s="503"/>
      <c r="M21" s="503"/>
    </row>
    <row r="22" spans="1:21" s="501" customFormat="1" ht="25.5" customHeight="1" x14ac:dyDescent="0.2">
      <c r="B22" s="504" t="s">
        <v>171</v>
      </c>
      <c r="C22" s="543"/>
      <c r="D22" s="725" t="s">
        <v>117</v>
      </c>
      <c r="E22" s="726"/>
      <c r="F22" s="726"/>
      <c r="G22" s="723"/>
      <c r="H22" s="723"/>
      <c r="I22" s="724"/>
      <c r="K22" s="503"/>
      <c r="L22" s="503"/>
      <c r="M22" s="503"/>
    </row>
    <row r="23" spans="1:21" s="501" customFormat="1" ht="25.5" customHeight="1" x14ac:dyDescent="0.2">
      <c r="B23" s="504" t="s">
        <v>168</v>
      </c>
      <c r="C23" s="716"/>
      <c r="D23" s="717"/>
      <c r="E23" s="717"/>
      <c r="F23" s="717"/>
      <c r="G23" s="477" t="s">
        <v>209</v>
      </c>
      <c r="H23" s="720"/>
      <c r="I23" s="721"/>
    </row>
    <row r="24" spans="1:21" s="501" customFormat="1" ht="25.5" customHeight="1" x14ac:dyDescent="0.2">
      <c r="B24" s="504" t="s">
        <v>169</v>
      </c>
      <c r="C24" s="716"/>
      <c r="D24" s="717"/>
      <c r="E24" s="717"/>
      <c r="F24" s="717"/>
      <c r="G24" s="477" t="s">
        <v>626</v>
      </c>
      <c r="H24" s="720"/>
      <c r="I24" s="721"/>
    </row>
    <row r="25" spans="1:21" s="501" customFormat="1" ht="25.5" customHeight="1" thickBot="1" x14ac:dyDescent="0.25">
      <c r="B25" s="505" t="s">
        <v>170</v>
      </c>
      <c r="C25" s="714"/>
      <c r="D25" s="715"/>
      <c r="E25" s="715"/>
      <c r="F25" s="715"/>
      <c r="G25" s="506" t="s">
        <v>211</v>
      </c>
      <c r="H25" s="715"/>
      <c r="I25" s="722"/>
    </row>
    <row r="26" spans="1:21" ht="15" customHeight="1" x14ac:dyDescent="0.2"/>
    <row r="27" spans="1:21" ht="15" customHeight="1" x14ac:dyDescent="0.2">
      <c r="C27" t="s">
        <v>118</v>
      </c>
    </row>
    <row r="28" spans="1:21" ht="15" customHeight="1" x14ac:dyDescent="0.2">
      <c r="C28" t="s">
        <v>119</v>
      </c>
    </row>
    <row r="29" spans="1:21" x14ac:dyDescent="0.2"/>
    <row r="36" x14ac:dyDescent="0.2"/>
  </sheetData>
  <sheetProtection sheet="1" formatCells="0" formatRows="0"/>
  <mergeCells count="15">
    <mergeCell ref="C1:L1"/>
    <mergeCell ref="C2:E2"/>
    <mergeCell ref="G2:I2"/>
    <mergeCell ref="C20:F20"/>
    <mergeCell ref="C23:F23"/>
    <mergeCell ref="C25:F25"/>
    <mergeCell ref="C21:F21"/>
    <mergeCell ref="H20:I20"/>
    <mergeCell ref="H23:I23"/>
    <mergeCell ref="H24:I24"/>
    <mergeCell ref="H25:I25"/>
    <mergeCell ref="G21:I21"/>
    <mergeCell ref="G22:I22"/>
    <mergeCell ref="D22:F22"/>
    <mergeCell ref="C24:F24"/>
  </mergeCells>
  <conditionalFormatting sqref="B5:B19">
    <cfRule type="expression" dxfId="126" priority="2">
      <formula>IF(A5&gt;0,TRUE,FALSE)</formula>
    </cfRule>
  </conditionalFormatting>
  <conditionalFormatting sqref="L5:L19">
    <cfRule type="expression" dxfId="125" priority="1">
      <formula>IF(A5&gt;0,TRUE,FALSE)</formula>
    </cfRule>
  </conditionalFormatting>
  <dataValidations xWindow="366" yWindow="649" count="3">
    <dataValidation allowBlank="1" showInputMessage="1" promptTitle="Achtung:" prompt="Mengen in Kilogramm eintragen" sqref="C5:F19" xr:uid="{00000000-0002-0000-0300-000000000000}"/>
    <dataValidation type="whole" operator="greaterThanOrEqual" allowBlank="1" showErrorMessage="1" errorTitle="ungültige Eingabe" error="Sie müssen eine ganze Zahl &gt;=0 eingeben" sqref="I5:J19" xr:uid="{00000000-0002-0000-0300-000001000000}">
      <formula1>0</formula1>
    </dataValidation>
    <dataValidation type="whole" operator="greaterThanOrEqual" allowBlank="1" showInputMessage="1" showErrorMessage="1" errorTitle="ungültige Eingabe" error="Sie müssen eine ganze Zahl &gt;=0 eingeben" promptTitle="Achtung" prompt="Mengen in Kilogramm eintragen" sqref="G5:H19" xr:uid="{00000000-0002-0000-0300-000002000000}">
      <formula1>0</formula1>
    </dataValidation>
  </dataValidations>
  <hyperlinks>
    <hyperlink ref="D22:E22" r:id="rId1" display="Gewässerschutzkarte" xr:uid="{00000000-0004-0000-0300-000000000000}"/>
  </hyperlinks>
  <pageMargins left="0.39370078740157483" right="0.39370078740157483" top="0.78740157480314965" bottom="0.39370078740157483" header="0.31496062992125984" footer="0.19685039370078741"/>
  <pageSetup paperSize="9" scale="60" orientation="landscape" horizontalDpi="4294967293" r:id="rId2"/>
  <drawing r:id="rId3"/>
  <legacyDrawing r:id="rId4"/>
  <mc:AlternateContent xmlns:mc="http://schemas.openxmlformats.org/markup-compatibility/2006">
    <mc:Choice Requires="x14">
      <controls>
        <mc:AlternateContent xmlns:mc="http://schemas.openxmlformats.org/markup-compatibility/2006">
          <mc:Choice Requires="x14">
            <control shapeId="5247" r:id="rId5" name="Check Box 127">
              <controlPr locked="0" defaultSize="0" autoFill="0" autoLine="0" autoPict="0" altText="Ich bestätige, dass alle Eingaben richtig sind">
                <anchor moveWithCells="1">
                  <from>
                    <xdr:col>1</xdr:col>
                    <xdr:colOff>0</xdr:colOff>
                    <xdr:row>26</xdr:row>
                    <xdr:rowOff>28575</xdr:rowOff>
                  </from>
                  <to>
                    <xdr:col>2</xdr:col>
                    <xdr:colOff>9525</xdr:colOff>
                    <xdr:row>27</xdr:row>
                    <xdr:rowOff>95250</xdr:rowOff>
                  </to>
                </anchor>
              </controlPr>
            </control>
          </mc:Choice>
        </mc:AlternateContent>
        <mc:AlternateContent xmlns:mc="http://schemas.openxmlformats.org/markup-compatibility/2006">
          <mc:Choice Requires="x14">
            <control shapeId="5306" r:id="rId6" name="Check Box 186">
              <controlPr defaultSize="0" autoFill="0" autoLine="0" autoPict="0">
                <anchor moveWithCells="1">
                  <from>
                    <xdr:col>8</xdr:col>
                    <xdr:colOff>266700</xdr:colOff>
                    <xdr:row>4</xdr:row>
                    <xdr:rowOff>209550</xdr:rowOff>
                  </from>
                  <to>
                    <xdr:col>8</xdr:col>
                    <xdr:colOff>704850</xdr:colOff>
                    <xdr:row>4</xdr:row>
                    <xdr:rowOff>647700</xdr:rowOff>
                  </to>
                </anchor>
              </controlPr>
            </control>
          </mc:Choice>
        </mc:AlternateContent>
        <mc:AlternateContent xmlns:mc="http://schemas.openxmlformats.org/markup-compatibility/2006">
          <mc:Choice Requires="x14">
            <control shapeId="5307" r:id="rId7" name="Check Box 187">
              <controlPr defaultSize="0" autoFill="0" autoLine="0" autoPict="0">
                <anchor moveWithCells="1">
                  <from>
                    <xdr:col>9</xdr:col>
                    <xdr:colOff>266700</xdr:colOff>
                    <xdr:row>4</xdr:row>
                    <xdr:rowOff>209550</xdr:rowOff>
                  </from>
                  <to>
                    <xdr:col>9</xdr:col>
                    <xdr:colOff>704850</xdr:colOff>
                    <xdr:row>4</xdr:row>
                    <xdr:rowOff>647700</xdr:rowOff>
                  </to>
                </anchor>
              </controlPr>
            </control>
          </mc:Choice>
        </mc:AlternateContent>
        <mc:AlternateContent xmlns:mc="http://schemas.openxmlformats.org/markup-compatibility/2006">
          <mc:Choice Requires="x14">
            <control shapeId="5310" r:id="rId8" name="Check Box 190">
              <controlPr defaultSize="0" autoFill="0" autoLine="0" autoPict="0">
                <anchor moveWithCells="1">
                  <from>
                    <xdr:col>8</xdr:col>
                    <xdr:colOff>266700</xdr:colOff>
                    <xdr:row>5</xdr:row>
                    <xdr:rowOff>209550</xdr:rowOff>
                  </from>
                  <to>
                    <xdr:col>8</xdr:col>
                    <xdr:colOff>704850</xdr:colOff>
                    <xdr:row>5</xdr:row>
                    <xdr:rowOff>647700</xdr:rowOff>
                  </to>
                </anchor>
              </controlPr>
            </control>
          </mc:Choice>
        </mc:AlternateContent>
        <mc:AlternateContent xmlns:mc="http://schemas.openxmlformats.org/markup-compatibility/2006">
          <mc:Choice Requires="x14">
            <control shapeId="5311" r:id="rId9" name="Check Box 191">
              <controlPr defaultSize="0" autoFill="0" autoLine="0" autoPict="0">
                <anchor moveWithCells="1">
                  <from>
                    <xdr:col>9</xdr:col>
                    <xdr:colOff>266700</xdr:colOff>
                    <xdr:row>5</xdr:row>
                    <xdr:rowOff>209550</xdr:rowOff>
                  </from>
                  <to>
                    <xdr:col>9</xdr:col>
                    <xdr:colOff>704850</xdr:colOff>
                    <xdr:row>5</xdr:row>
                    <xdr:rowOff>647700</xdr:rowOff>
                  </to>
                </anchor>
              </controlPr>
            </control>
          </mc:Choice>
        </mc:AlternateContent>
        <mc:AlternateContent xmlns:mc="http://schemas.openxmlformats.org/markup-compatibility/2006">
          <mc:Choice Requires="x14">
            <control shapeId="5314" r:id="rId10" name="Check Box 194">
              <controlPr defaultSize="0" autoFill="0" autoLine="0" autoPict="0">
                <anchor moveWithCells="1">
                  <from>
                    <xdr:col>8</xdr:col>
                    <xdr:colOff>266700</xdr:colOff>
                    <xdr:row>6</xdr:row>
                    <xdr:rowOff>209550</xdr:rowOff>
                  </from>
                  <to>
                    <xdr:col>8</xdr:col>
                    <xdr:colOff>704850</xdr:colOff>
                    <xdr:row>6</xdr:row>
                    <xdr:rowOff>647700</xdr:rowOff>
                  </to>
                </anchor>
              </controlPr>
            </control>
          </mc:Choice>
        </mc:AlternateContent>
        <mc:AlternateContent xmlns:mc="http://schemas.openxmlformats.org/markup-compatibility/2006">
          <mc:Choice Requires="x14">
            <control shapeId="5315" r:id="rId11" name="Check Box 195">
              <controlPr defaultSize="0" autoFill="0" autoLine="0" autoPict="0">
                <anchor moveWithCells="1">
                  <from>
                    <xdr:col>9</xdr:col>
                    <xdr:colOff>266700</xdr:colOff>
                    <xdr:row>6</xdr:row>
                    <xdr:rowOff>209550</xdr:rowOff>
                  </from>
                  <to>
                    <xdr:col>9</xdr:col>
                    <xdr:colOff>704850</xdr:colOff>
                    <xdr:row>6</xdr:row>
                    <xdr:rowOff>647700</xdr:rowOff>
                  </to>
                </anchor>
              </controlPr>
            </control>
          </mc:Choice>
        </mc:AlternateContent>
        <mc:AlternateContent xmlns:mc="http://schemas.openxmlformats.org/markup-compatibility/2006">
          <mc:Choice Requires="x14">
            <control shapeId="5318" r:id="rId12" name="Check Box 198">
              <controlPr defaultSize="0" autoFill="0" autoLine="0" autoPict="0">
                <anchor moveWithCells="1">
                  <from>
                    <xdr:col>8</xdr:col>
                    <xdr:colOff>266700</xdr:colOff>
                    <xdr:row>7</xdr:row>
                    <xdr:rowOff>209550</xdr:rowOff>
                  </from>
                  <to>
                    <xdr:col>8</xdr:col>
                    <xdr:colOff>704850</xdr:colOff>
                    <xdr:row>7</xdr:row>
                    <xdr:rowOff>647700</xdr:rowOff>
                  </to>
                </anchor>
              </controlPr>
            </control>
          </mc:Choice>
        </mc:AlternateContent>
        <mc:AlternateContent xmlns:mc="http://schemas.openxmlformats.org/markup-compatibility/2006">
          <mc:Choice Requires="x14">
            <control shapeId="5319" r:id="rId13" name="Check Box 199">
              <controlPr defaultSize="0" autoFill="0" autoLine="0" autoPict="0">
                <anchor moveWithCells="1">
                  <from>
                    <xdr:col>9</xdr:col>
                    <xdr:colOff>266700</xdr:colOff>
                    <xdr:row>7</xdr:row>
                    <xdr:rowOff>209550</xdr:rowOff>
                  </from>
                  <to>
                    <xdr:col>9</xdr:col>
                    <xdr:colOff>704850</xdr:colOff>
                    <xdr:row>7</xdr:row>
                    <xdr:rowOff>647700</xdr:rowOff>
                  </to>
                </anchor>
              </controlPr>
            </control>
          </mc:Choice>
        </mc:AlternateContent>
        <mc:AlternateContent xmlns:mc="http://schemas.openxmlformats.org/markup-compatibility/2006">
          <mc:Choice Requires="x14">
            <control shapeId="5322" r:id="rId14" name="Check Box 202">
              <controlPr defaultSize="0" autoFill="0" autoLine="0" autoPict="0">
                <anchor moveWithCells="1">
                  <from>
                    <xdr:col>8</xdr:col>
                    <xdr:colOff>266700</xdr:colOff>
                    <xdr:row>8</xdr:row>
                    <xdr:rowOff>209550</xdr:rowOff>
                  </from>
                  <to>
                    <xdr:col>8</xdr:col>
                    <xdr:colOff>704850</xdr:colOff>
                    <xdr:row>8</xdr:row>
                    <xdr:rowOff>647700</xdr:rowOff>
                  </to>
                </anchor>
              </controlPr>
            </control>
          </mc:Choice>
        </mc:AlternateContent>
        <mc:AlternateContent xmlns:mc="http://schemas.openxmlformats.org/markup-compatibility/2006">
          <mc:Choice Requires="x14">
            <control shapeId="5323" r:id="rId15" name="Check Box 203">
              <controlPr defaultSize="0" autoFill="0" autoLine="0" autoPict="0">
                <anchor moveWithCells="1">
                  <from>
                    <xdr:col>9</xdr:col>
                    <xdr:colOff>266700</xdr:colOff>
                    <xdr:row>8</xdr:row>
                    <xdr:rowOff>209550</xdr:rowOff>
                  </from>
                  <to>
                    <xdr:col>9</xdr:col>
                    <xdr:colOff>704850</xdr:colOff>
                    <xdr:row>8</xdr:row>
                    <xdr:rowOff>647700</xdr:rowOff>
                  </to>
                </anchor>
              </controlPr>
            </control>
          </mc:Choice>
        </mc:AlternateContent>
        <mc:AlternateContent xmlns:mc="http://schemas.openxmlformats.org/markup-compatibility/2006">
          <mc:Choice Requires="x14">
            <control shapeId="5326" r:id="rId16" name="Check Box 206">
              <controlPr defaultSize="0" autoFill="0" autoLine="0" autoPict="0">
                <anchor moveWithCells="1">
                  <from>
                    <xdr:col>8</xdr:col>
                    <xdr:colOff>266700</xdr:colOff>
                    <xdr:row>9</xdr:row>
                    <xdr:rowOff>209550</xdr:rowOff>
                  </from>
                  <to>
                    <xdr:col>8</xdr:col>
                    <xdr:colOff>704850</xdr:colOff>
                    <xdr:row>9</xdr:row>
                    <xdr:rowOff>647700</xdr:rowOff>
                  </to>
                </anchor>
              </controlPr>
            </control>
          </mc:Choice>
        </mc:AlternateContent>
        <mc:AlternateContent xmlns:mc="http://schemas.openxmlformats.org/markup-compatibility/2006">
          <mc:Choice Requires="x14">
            <control shapeId="5327" r:id="rId17" name="Check Box 207">
              <controlPr defaultSize="0" autoFill="0" autoLine="0" autoPict="0">
                <anchor moveWithCells="1">
                  <from>
                    <xdr:col>9</xdr:col>
                    <xdr:colOff>266700</xdr:colOff>
                    <xdr:row>9</xdr:row>
                    <xdr:rowOff>209550</xdr:rowOff>
                  </from>
                  <to>
                    <xdr:col>9</xdr:col>
                    <xdr:colOff>704850</xdr:colOff>
                    <xdr:row>9</xdr:row>
                    <xdr:rowOff>647700</xdr:rowOff>
                  </to>
                </anchor>
              </controlPr>
            </control>
          </mc:Choice>
        </mc:AlternateContent>
        <mc:AlternateContent xmlns:mc="http://schemas.openxmlformats.org/markup-compatibility/2006">
          <mc:Choice Requires="x14">
            <control shapeId="5330" r:id="rId18" name="Check Box 210">
              <controlPr defaultSize="0" autoFill="0" autoLine="0" autoPict="0">
                <anchor moveWithCells="1">
                  <from>
                    <xdr:col>8</xdr:col>
                    <xdr:colOff>266700</xdr:colOff>
                    <xdr:row>10</xdr:row>
                    <xdr:rowOff>209550</xdr:rowOff>
                  </from>
                  <to>
                    <xdr:col>8</xdr:col>
                    <xdr:colOff>704850</xdr:colOff>
                    <xdr:row>10</xdr:row>
                    <xdr:rowOff>647700</xdr:rowOff>
                  </to>
                </anchor>
              </controlPr>
            </control>
          </mc:Choice>
        </mc:AlternateContent>
        <mc:AlternateContent xmlns:mc="http://schemas.openxmlformats.org/markup-compatibility/2006">
          <mc:Choice Requires="x14">
            <control shapeId="5331" r:id="rId19" name="Check Box 211">
              <controlPr defaultSize="0" autoFill="0" autoLine="0" autoPict="0">
                <anchor moveWithCells="1">
                  <from>
                    <xdr:col>9</xdr:col>
                    <xdr:colOff>266700</xdr:colOff>
                    <xdr:row>10</xdr:row>
                    <xdr:rowOff>209550</xdr:rowOff>
                  </from>
                  <to>
                    <xdr:col>9</xdr:col>
                    <xdr:colOff>704850</xdr:colOff>
                    <xdr:row>10</xdr:row>
                    <xdr:rowOff>647700</xdr:rowOff>
                  </to>
                </anchor>
              </controlPr>
            </control>
          </mc:Choice>
        </mc:AlternateContent>
        <mc:AlternateContent xmlns:mc="http://schemas.openxmlformats.org/markup-compatibility/2006">
          <mc:Choice Requires="x14">
            <control shapeId="5334" r:id="rId20" name="Check Box 214">
              <controlPr defaultSize="0" autoFill="0" autoLine="0" autoPict="0">
                <anchor moveWithCells="1">
                  <from>
                    <xdr:col>8</xdr:col>
                    <xdr:colOff>266700</xdr:colOff>
                    <xdr:row>11</xdr:row>
                    <xdr:rowOff>0</xdr:rowOff>
                  </from>
                  <to>
                    <xdr:col>8</xdr:col>
                    <xdr:colOff>704850</xdr:colOff>
                    <xdr:row>12</xdr:row>
                    <xdr:rowOff>0</xdr:rowOff>
                  </to>
                </anchor>
              </controlPr>
            </control>
          </mc:Choice>
        </mc:AlternateContent>
        <mc:AlternateContent xmlns:mc="http://schemas.openxmlformats.org/markup-compatibility/2006">
          <mc:Choice Requires="x14">
            <control shapeId="5335" r:id="rId21" name="Check Box 215">
              <controlPr defaultSize="0" autoFill="0" autoLine="0" autoPict="0">
                <anchor moveWithCells="1">
                  <from>
                    <xdr:col>9</xdr:col>
                    <xdr:colOff>266700</xdr:colOff>
                    <xdr:row>11</xdr:row>
                    <xdr:rowOff>0</xdr:rowOff>
                  </from>
                  <to>
                    <xdr:col>9</xdr:col>
                    <xdr:colOff>704850</xdr:colOff>
                    <xdr:row>12</xdr:row>
                    <xdr:rowOff>0</xdr:rowOff>
                  </to>
                </anchor>
              </controlPr>
            </control>
          </mc:Choice>
        </mc:AlternateContent>
        <mc:AlternateContent xmlns:mc="http://schemas.openxmlformats.org/markup-compatibility/2006">
          <mc:Choice Requires="x14">
            <control shapeId="5388" r:id="rId22" name="Check Box 268">
              <controlPr defaultSize="0" autoFill="0" autoLine="0" autoPict="0" altText="Mein Betrieb fällt unter die Störfallverordnung">
                <anchor moveWithCells="1">
                  <from>
                    <xdr:col>1</xdr:col>
                    <xdr:colOff>123825</xdr:colOff>
                    <xdr:row>2</xdr:row>
                    <xdr:rowOff>600075</xdr:rowOff>
                  </from>
                  <to>
                    <xdr:col>1</xdr:col>
                    <xdr:colOff>2752725</xdr:colOff>
                    <xdr:row>2</xdr:row>
                    <xdr:rowOff>1238250</xdr:rowOff>
                  </to>
                </anchor>
              </controlPr>
            </control>
          </mc:Choice>
        </mc:AlternateContent>
        <mc:AlternateContent xmlns:mc="http://schemas.openxmlformats.org/markup-compatibility/2006">
          <mc:Choice Requires="x14">
            <control shapeId="5391" r:id="rId23" name="Check Box 271">
              <controlPr defaultSize="0" autoFill="0" autoLine="0" autoPict="0" altText="freiwilliger LWR">
                <anchor moveWithCells="1">
                  <from>
                    <xdr:col>12</xdr:col>
                    <xdr:colOff>9525</xdr:colOff>
                    <xdr:row>4</xdr:row>
                    <xdr:rowOff>123825</xdr:rowOff>
                  </from>
                  <to>
                    <xdr:col>12</xdr:col>
                    <xdr:colOff>685800</xdr:colOff>
                    <xdr:row>4</xdr:row>
                    <xdr:rowOff>657225</xdr:rowOff>
                  </to>
                </anchor>
              </controlPr>
            </control>
          </mc:Choice>
        </mc:AlternateContent>
        <mc:AlternateContent xmlns:mc="http://schemas.openxmlformats.org/markup-compatibility/2006">
          <mc:Choice Requires="x14">
            <control shapeId="5392" r:id="rId24" name="Check Box 272">
              <controlPr defaultSize="0" autoFill="0" autoLine="0" autoPict="0">
                <anchor moveWithCells="1">
                  <from>
                    <xdr:col>12</xdr:col>
                    <xdr:colOff>9525</xdr:colOff>
                    <xdr:row>5</xdr:row>
                    <xdr:rowOff>123825</xdr:rowOff>
                  </from>
                  <to>
                    <xdr:col>12</xdr:col>
                    <xdr:colOff>685800</xdr:colOff>
                    <xdr:row>5</xdr:row>
                    <xdr:rowOff>657225</xdr:rowOff>
                  </to>
                </anchor>
              </controlPr>
            </control>
          </mc:Choice>
        </mc:AlternateContent>
        <mc:AlternateContent xmlns:mc="http://schemas.openxmlformats.org/markup-compatibility/2006">
          <mc:Choice Requires="x14">
            <control shapeId="5393" r:id="rId25" name="Check Box 273">
              <controlPr defaultSize="0" autoFill="0" autoLine="0" autoPict="0">
                <anchor moveWithCells="1">
                  <from>
                    <xdr:col>12</xdr:col>
                    <xdr:colOff>9525</xdr:colOff>
                    <xdr:row>6</xdr:row>
                    <xdr:rowOff>123825</xdr:rowOff>
                  </from>
                  <to>
                    <xdr:col>12</xdr:col>
                    <xdr:colOff>685800</xdr:colOff>
                    <xdr:row>6</xdr:row>
                    <xdr:rowOff>657225</xdr:rowOff>
                  </to>
                </anchor>
              </controlPr>
            </control>
          </mc:Choice>
        </mc:AlternateContent>
        <mc:AlternateContent xmlns:mc="http://schemas.openxmlformats.org/markup-compatibility/2006">
          <mc:Choice Requires="x14">
            <control shapeId="5394" r:id="rId26" name="Check Box 274">
              <controlPr defaultSize="0" autoFill="0" autoLine="0" autoPict="0">
                <anchor moveWithCells="1">
                  <from>
                    <xdr:col>12</xdr:col>
                    <xdr:colOff>9525</xdr:colOff>
                    <xdr:row>7</xdr:row>
                    <xdr:rowOff>123825</xdr:rowOff>
                  </from>
                  <to>
                    <xdr:col>12</xdr:col>
                    <xdr:colOff>685800</xdr:colOff>
                    <xdr:row>7</xdr:row>
                    <xdr:rowOff>657225</xdr:rowOff>
                  </to>
                </anchor>
              </controlPr>
            </control>
          </mc:Choice>
        </mc:AlternateContent>
        <mc:AlternateContent xmlns:mc="http://schemas.openxmlformats.org/markup-compatibility/2006">
          <mc:Choice Requires="x14">
            <control shapeId="5395" r:id="rId27" name="Check Box 275">
              <controlPr defaultSize="0" autoFill="0" autoLine="0" autoPict="0">
                <anchor moveWithCells="1">
                  <from>
                    <xdr:col>12</xdr:col>
                    <xdr:colOff>9525</xdr:colOff>
                    <xdr:row>8</xdr:row>
                    <xdr:rowOff>123825</xdr:rowOff>
                  </from>
                  <to>
                    <xdr:col>12</xdr:col>
                    <xdr:colOff>685800</xdr:colOff>
                    <xdr:row>8</xdr:row>
                    <xdr:rowOff>657225</xdr:rowOff>
                  </to>
                </anchor>
              </controlPr>
            </control>
          </mc:Choice>
        </mc:AlternateContent>
        <mc:AlternateContent xmlns:mc="http://schemas.openxmlformats.org/markup-compatibility/2006">
          <mc:Choice Requires="x14">
            <control shapeId="5396" r:id="rId28" name="Check Box 276">
              <controlPr defaultSize="0" autoFill="0" autoLine="0" autoPict="0">
                <anchor moveWithCells="1">
                  <from>
                    <xdr:col>12</xdr:col>
                    <xdr:colOff>9525</xdr:colOff>
                    <xdr:row>9</xdr:row>
                    <xdr:rowOff>123825</xdr:rowOff>
                  </from>
                  <to>
                    <xdr:col>12</xdr:col>
                    <xdr:colOff>685800</xdr:colOff>
                    <xdr:row>9</xdr:row>
                    <xdr:rowOff>657225</xdr:rowOff>
                  </to>
                </anchor>
              </controlPr>
            </control>
          </mc:Choice>
        </mc:AlternateContent>
        <mc:AlternateContent xmlns:mc="http://schemas.openxmlformats.org/markup-compatibility/2006">
          <mc:Choice Requires="x14">
            <control shapeId="5397" r:id="rId29" name="Check Box 277">
              <controlPr defaultSize="0" autoFill="0" autoLine="0" autoPict="0">
                <anchor moveWithCells="1">
                  <from>
                    <xdr:col>12</xdr:col>
                    <xdr:colOff>9525</xdr:colOff>
                    <xdr:row>10</xdr:row>
                    <xdr:rowOff>123825</xdr:rowOff>
                  </from>
                  <to>
                    <xdr:col>12</xdr:col>
                    <xdr:colOff>685800</xdr:colOff>
                    <xdr:row>10</xdr:row>
                    <xdr:rowOff>657225</xdr:rowOff>
                  </to>
                </anchor>
              </controlPr>
            </control>
          </mc:Choice>
        </mc:AlternateContent>
        <mc:AlternateContent xmlns:mc="http://schemas.openxmlformats.org/markup-compatibility/2006">
          <mc:Choice Requires="x14">
            <control shapeId="5398" r:id="rId30" name="Check Box 278">
              <controlPr defaultSize="0" autoFill="0" autoLine="0" autoPict="0">
                <anchor moveWithCells="1">
                  <from>
                    <xdr:col>12</xdr:col>
                    <xdr:colOff>9525</xdr:colOff>
                    <xdr:row>11</xdr:row>
                    <xdr:rowOff>123825</xdr:rowOff>
                  </from>
                  <to>
                    <xdr:col>12</xdr:col>
                    <xdr:colOff>685800</xdr:colOff>
                    <xdr:row>11</xdr:row>
                    <xdr:rowOff>657225</xdr:rowOff>
                  </to>
                </anchor>
              </controlPr>
            </control>
          </mc:Choice>
        </mc:AlternateContent>
        <mc:AlternateContent xmlns:mc="http://schemas.openxmlformats.org/markup-compatibility/2006">
          <mc:Choice Requires="x14">
            <control shapeId="5414" r:id="rId31" name="Check Box 294">
              <controlPr defaultSize="0" autoFill="0" autoLine="0" autoPict="0">
                <anchor moveWithCells="1">
                  <from>
                    <xdr:col>12</xdr:col>
                    <xdr:colOff>9525</xdr:colOff>
                    <xdr:row>12</xdr:row>
                    <xdr:rowOff>123825</xdr:rowOff>
                  </from>
                  <to>
                    <xdr:col>12</xdr:col>
                    <xdr:colOff>685800</xdr:colOff>
                    <xdr:row>12</xdr:row>
                    <xdr:rowOff>657225</xdr:rowOff>
                  </to>
                </anchor>
              </controlPr>
            </control>
          </mc:Choice>
        </mc:AlternateContent>
        <mc:AlternateContent xmlns:mc="http://schemas.openxmlformats.org/markup-compatibility/2006">
          <mc:Choice Requires="x14">
            <control shapeId="5415" r:id="rId32" name="Check Box 295">
              <controlPr defaultSize="0" autoFill="0" autoLine="0" autoPict="0">
                <anchor moveWithCells="1">
                  <from>
                    <xdr:col>12</xdr:col>
                    <xdr:colOff>9525</xdr:colOff>
                    <xdr:row>13</xdr:row>
                    <xdr:rowOff>123825</xdr:rowOff>
                  </from>
                  <to>
                    <xdr:col>12</xdr:col>
                    <xdr:colOff>685800</xdr:colOff>
                    <xdr:row>13</xdr:row>
                    <xdr:rowOff>657225</xdr:rowOff>
                  </to>
                </anchor>
              </controlPr>
            </control>
          </mc:Choice>
        </mc:AlternateContent>
        <mc:AlternateContent xmlns:mc="http://schemas.openxmlformats.org/markup-compatibility/2006">
          <mc:Choice Requires="x14">
            <control shapeId="5416" r:id="rId33" name="Check Box 296">
              <controlPr defaultSize="0" autoFill="0" autoLine="0" autoPict="0">
                <anchor moveWithCells="1">
                  <from>
                    <xdr:col>12</xdr:col>
                    <xdr:colOff>9525</xdr:colOff>
                    <xdr:row>14</xdr:row>
                    <xdr:rowOff>123825</xdr:rowOff>
                  </from>
                  <to>
                    <xdr:col>12</xdr:col>
                    <xdr:colOff>685800</xdr:colOff>
                    <xdr:row>14</xdr:row>
                    <xdr:rowOff>657225</xdr:rowOff>
                  </to>
                </anchor>
              </controlPr>
            </control>
          </mc:Choice>
        </mc:AlternateContent>
        <mc:AlternateContent xmlns:mc="http://schemas.openxmlformats.org/markup-compatibility/2006">
          <mc:Choice Requires="x14">
            <control shapeId="5417" r:id="rId34" name="Check Box 297">
              <controlPr defaultSize="0" autoFill="0" autoLine="0" autoPict="0">
                <anchor moveWithCells="1">
                  <from>
                    <xdr:col>12</xdr:col>
                    <xdr:colOff>9525</xdr:colOff>
                    <xdr:row>15</xdr:row>
                    <xdr:rowOff>123825</xdr:rowOff>
                  </from>
                  <to>
                    <xdr:col>12</xdr:col>
                    <xdr:colOff>685800</xdr:colOff>
                    <xdr:row>15</xdr:row>
                    <xdr:rowOff>657225</xdr:rowOff>
                  </to>
                </anchor>
              </controlPr>
            </control>
          </mc:Choice>
        </mc:AlternateContent>
        <mc:AlternateContent xmlns:mc="http://schemas.openxmlformats.org/markup-compatibility/2006">
          <mc:Choice Requires="x14">
            <control shapeId="5418" r:id="rId35" name="Check Box 298">
              <controlPr defaultSize="0" autoFill="0" autoLine="0" autoPict="0">
                <anchor moveWithCells="1">
                  <from>
                    <xdr:col>12</xdr:col>
                    <xdr:colOff>9525</xdr:colOff>
                    <xdr:row>16</xdr:row>
                    <xdr:rowOff>123825</xdr:rowOff>
                  </from>
                  <to>
                    <xdr:col>12</xdr:col>
                    <xdr:colOff>685800</xdr:colOff>
                    <xdr:row>16</xdr:row>
                    <xdr:rowOff>657225</xdr:rowOff>
                  </to>
                </anchor>
              </controlPr>
            </control>
          </mc:Choice>
        </mc:AlternateContent>
        <mc:AlternateContent xmlns:mc="http://schemas.openxmlformats.org/markup-compatibility/2006">
          <mc:Choice Requires="x14">
            <control shapeId="5419" r:id="rId36" name="Check Box 299">
              <controlPr defaultSize="0" autoFill="0" autoLine="0" autoPict="0">
                <anchor moveWithCells="1">
                  <from>
                    <xdr:col>12</xdr:col>
                    <xdr:colOff>9525</xdr:colOff>
                    <xdr:row>17</xdr:row>
                    <xdr:rowOff>123825</xdr:rowOff>
                  </from>
                  <to>
                    <xdr:col>12</xdr:col>
                    <xdr:colOff>685800</xdr:colOff>
                    <xdr:row>17</xdr:row>
                    <xdr:rowOff>657225</xdr:rowOff>
                  </to>
                </anchor>
              </controlPr>
            </control>
          </mc:Choice>
        </mc:AlternateContent>
        <mc:AlternateContent xmlns:mc="http://schemas.openxmlformats.org/markup-compatibility/2006">
          <mc:Choice Requires="x14">
            <control shapeId="5421" r:id="rId37" name="Check Box 301">
              <controlPr defaultSize="0" autoFill="0" autoLine="0" autoPict="0">
                <anchor moveWithCells="1">
                  <from>
                    <xdr:col>8</xdr:col>
                    <xdr:colOff>266700</xdr:colOff>
                    <xdr:row>12</xdr:row>
                    <xdr:rowOff>0</xdr:rowOff>
                  </from>
                  <to>
                    <xdr:col>8</xdr:col>
                    <xdr:colOff>704850</xdr:colOff>
                    <xdr:row>13</xdr:row>
                    <xdr:rowOff>0</xdr:rowOff>
                  </to>
                </anchor>
              </controlPr>
            </control>
          </mc:Choice>
        </mc:AlternateContent>
        <mc:AlternateContent xmlns:mc="http://schemas.openxmlformats.org/markup-compatibility/2006">
          <mc:Choice Requires="x14">
            <control shapeId="5422" r:id="rId38" name="Check Box 302">
              <controlPr defaultSize="0" autoFill="0" autoLine="0" autoPict="0">
                <anchor moveWithCells="1">
                  <from>
                    <xdr:col>9</xdr:col>
                    <xdr:colOff>266700</xdr:colOff>
                    <xdr:row>12</xdr:row>
                    <xdr:rowOff>0</xdr:rowOff>
                  </from>
                  <to>
                    <xdr:col>9</xdr:col>
                    <xdr:colOff>704850</xdr:colOff>
                    <xdr:row>13</xdr:row>
                    <xdr:rowOff>0</xdr:rowOff>
                  </to>
                </anchor>
              </controlPr>
            </control>
          </mc:Choice>
        </mc:AlternateContent>
        <mc:AlternateContent xmlns:mc="http://schemas.openxmlformats.org/markup-compatibility/2006">
          <mc:Choice Requires="x14">
            <control shapeId="5423" r:id="rId39" name="Check Box 303">
              <controlPr defaultSize="0" autoFill="0" autoLine="0" autoPict="0">
                <anchor moveWithCells="1">
                  <from>
                    <xdr:col>8</xdr:col>
                    <xdr:colOff>266700</xdr:colOff>
                    <xdr:row>13</xdr:row>
                    <xdr:rowOff>0</xdr:rowOff>
                  </from>
                  <to>
                    <xdr:col>8</xdr:col>
                    <xdr:colOff>704850</xdr:colOff>
                    <xdr:row>14</xdr:row>
                    <xdr:rowOff>0</xdr:rowOff>
                  </to>
                </anchor>
              </controlPr>
            </control>
          </mc:Choice>
        </mc:AlternateContent>
        <mc:AlternateContent xmlns:mc="http://schemas.openxmlformats.org/markup-compatibility/2006">
          <mc:Choice Requires="x14">
            <control shapeId="5424" r:id="rId40" name="Check Box 304">
              <controlPr defaultSize="0" autoFill="0" autoLine="0" autoPict="0">
                <anchor moveWithCells="1">
                  <from>
                    <xdr:col>9</xdr:col>
                    <xdr:colOff>266700</xdr:colOff>
                    <xdr:row>13</xdr:row>
                    <xdr:rowOff>0</xdr:rowOff>
                  </from>
                  <to>
                    <xdr:col>9</xdr:col>
                    <xdr:colOff>704850</xdr:colOff>
                    <xdr:row>14</xdr:row>
                    <xdr:rowOff>0</xdr:rowOff>
                  </to>
                </anchor>
              </controlPr>
            </control>
          </mc:Choice>
        </mc:AlternateContent>
        <mc:AlternateContent xmlns:mc="http://schemas.openxmlformats.org/markup-compatibility/2006">
          <mc:Choice Requires="x14">
            <control shapeId="5425" r:id="rId41" name="Check Box 305">
              <controlPr defaultSize="0" autoFill="0" autoLine="0" autoPict="0">
                <anchor moveWithCells="1">
                  <from>
                    <xdr:col>8</xdr:col>
                    <xdr:colOff>266700</xdr:colOff>
                    <xdr:row>14</xdr:row>
                    <xdr:rowOff>0</xdr:rowOff>
                  </from>
                  <to>
                    <xdr:col>8</xdr:col>
                    <xdr:colOff>704850</xdr:colOff>
                    <xdr:row>15</xdr:row>
                    <xdr:rowOff>0</xdr:rowOff>
                  </to>
                </anchor>
              </controlPr>
            </control>
          </mc:Choice>
        </mc:AlternateContent>
        <mc:AlternateContent xmlns:mc="http://schemas.openxmlformats.org/markup-compatibility/2006">
          <mc:Choice Requires="x14">
            <control shapeId="5426" r:id="rId42" name="Check Box 306">
              <controlPr defaultSize="0" autoFill="0" autoLine="0" autoPict="0">
                <anchor moveWithCells="1">
                  <from>
                    <xdr:col>9</xdr:col>
                    <xdr:colOff>266700</xdr:colOff>
                    <xdr:row>14</xdr:row>
                    <xdr:rowOff>0</xdr:rowOff>
                  </from>
                  <to>
                    <xdr:col>9</xdr:col>
                    <xdr:colOff>704850</xdr:colOff>
                    <xdr:row>15</xdr:row>
                    <xdr:rowOff>0</xdr:rowOff>
                  </to>
                </anchor>
              </controlPr>
            </control>
          </mc:Choice>
        </mc:AlternateContent>
        <mc:AlternateContent xmlns:mc="http://schemas.openxmlformats.org/markup-compatibility/2006">
          <mc:Choice Requires="x14">
            <control shapeId="5427" r:id="rId43" name="Check Box 307">
              <controlPr defaultSize="0" autoFill="0" autoLine="0" autoPict="0">
                <anchor moveWithCells="1">
                  <from>
                    <xdr:col>8</xdr:col>
                    <xdr:colOff>266700</xdr:colOff>
                    <xdr:row>15</xdr:row>
                    <xdr:rowOff>0</xdr:rowOff>
                  </from>
                  <to>
                    <xdr:col>8</xdr:col>
                    <xdr:colOff>704850</xdr:colOff>
                    <xdr:row>16</xdr:row>
                    <xdr:rowOff>0</xdr:rowOff>
                  </to>
                </anchor>
              </controlPr>
            </control>
          </mc:Choice>
        </mc:AlternateContent>
        <mc:AlternateContent xmlns:mc="http://schemas.openxmlformats.org/markup-compatibility/2006">
          <mc:Choice Requires="x14">
            <control shapeId="5428" r:id="rId44" name="Check Box 308">
              <controlPr defaultSize="0" autoFill="0" autoLine="0" autoPict="0">
                <anchor moveWithCells="1">
                  <from>
                    <xdr:col>9</xdr:col>
                    <xdr:colOff>266700</xdr:colOff>
                    <xdr:row>15</xdr:row>
                    <xdr:rowOff>0</xdr:rowOff>
                  </from>
                  <to>
                    <xdr:col>9</xdr:col>
                    <xdr:colOff>704850</xdr:colOff>
                    <xdr:row>16</xdr:row>
                    <xdr:rowOff>0</xdr:rowOff>
                  </to>
                </anchor>
              </controlPr>
            </control>
          </mc:Choice>
        </mc:AlternateContent>
        <mc:AlternateContent xmlns:mc="http://schemas.openxmlformats.org/markup-compatibility/2006">
          <mc:Choice Requires="x14">
            <control shapeId="5429" r:id="rId45" name="Check Box 309">
              <controlPr defaultSize="0" autoFill="0" autoLine="0" autoPict="0">
                <anchor moveWithCells="1">
                  <from>
                    <xdr:col>8</xdr:col>
                    <xdr:colOff>266700</xdr:colOff>
                    <xdr:row>16</xdr:row>
                    <xdr:rowOff>0</xdr:rowOff>
                  </from>
                  <to>
                    <xdr:col>8</xdr:col>
                    <xdr:colOff>704850</xdr:colOff>
                    <xdr:row>17</xdr:row>
                    <xdr:rowOff>0</xdr:rowOff>
                  </to>
                </anchor>
              </controlPr>
            </control>
          </mc:Choice>
        </mc:AlternateContent>
        <mc:AlternateContent xmlns:mc="http://schemas.openxmlformats.org/markup-compatibility/2006">
          <mc:Choice Requires="x14">
            <control shapeId="5430" r:id="rId46" name="Check Box 310">
              <controlPr defaultSize="0" autoFill="0" autoLine="0" autoPict="0">
                <anchor moveWithCells="1">
                  <from>
                    <xdr:col>8</xdr:col>
                    <xdr:colOff>266700</xdr:colOff>
                    <xdr:row>17</xdr:row>
                    <xdr:rowOff>0</xdr:rowOff>
                  </from>
                  <to>
                    <xdr:col>8</xdr:col>
                    <xdr:colOff>704850</xdr:colOff>
                    <xdr:row>18</xdr:row>
                    <xdr:rowOff>0</xdr:rowOff>
                  </to>
                </anchor>
              </controlPr>
            </control>
          </mc:Choice>
        </mc:AlternateContent>
        <mc:AlternateContent xmlns:mc="http://schemas.openxmlformats.org/markup-compatibility/2006">
          <mc:Choice Requires="x14">
            <control shapeId="5432" r:id="rId47" name="Check Box 312">
              <controlPr defaultSize="0" autoFill="0" autoLine="0" autoPict="0">
                <anchor moveWithCells="1">
                  <from>
                    <xdr:col>9</xdr:col>
                    <xdr:colOff>266700</xdr:colOff>
                    <xdr:row>16</xdr:row>
                    <xdr:rowOff>0</xdr:rowOff>
                  </from>
                  <to>
                    <xdr:col>9</xdr:col>
                    <xdr:colOff>704850</xdr:colOff>
                    <xdr:row>17</xdr:row>
                    <xdr:rowOff>0</xdr:rowOff>
                  </to>
                </anchor>
              </controlPr>
            </control>
          </mc:Choice>
        </mc:AlternateContent>
        <mc:AlternateContent xmlns:mc="http://schemas.openxmlformats.org/markup-compatibility/2006">
          <mc:Choice Requires="x14">
            <control shapeId="5433" r:id="rId48" name="Check Box 313">
              <controlPr defaultSize="0" autoFill="0" autoLine="0" autoPict="0">
                <anchor moveWithCells="1">
                  <from>
                    <xdr:col>9</xdr:col>
                    <xdr:colOff>266700</xdr:colOff>
                    <xdr:row>17</xdr:row>
                    <xdr:rowOff>0</xdr:rowOff>
                  </from>
                  <to>
                    <xdr:col>9</xdr:col>
                    <xdr:colOff>704850</xdr:colOff>
                    <xdr:row>18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theme="8" tint="0.59999389629810485"/>
  </sheetPr>
  <dimension ref="A1:BW65536"/>
  <sheetViews>
    <sheetView showGridLines="0" showRowColHeaders="0" zoomScaleNormal="100" workbookViewId="0">
      <selection activeCell="B1" sqref="B1"/>
    </sheetView>
  </sheetViews>
  <sheetFormatPr baseColWidth="10" defaultRowHeight="12.75" zeroHeight="1" x14ac:dyDescent="0.2"/>
  <cols>
    <col min="1" max="1" width="3.5703125" customWidth="1"/>
    <col min="2" max="2" width="40.7109375" customWidth="1"/>
    <col min="3" max="3" width="17.7109375" customWidth="1"/>
    <col min="4" max="6" width="10.7109375" customWidth="1"/>
    <col min="7" max="7" width="12.7109375" hidden="1" customWidth="1"/>
    <col min="8" max="8" width="20.140625" customWidth="1"/>
    <col min="9" max="11" width="10.7109375" customWidth="1"/>
    <col min="12" max="12" width="12.7109375" customWidth="1"/>
    <col min="13" max="13" width="59.7109375" customWidth="1"/>
    <col min="14" max="14" width="16" customWidth="1"/>
    <col min="15" max="16" width="10.7109375" customWidth="1"/>
    <col min="17" max="18" width="45.7109375" customWidth="1"/>
    <col min="19" max="19" width="52.140625" customWidth="1"/>
    <col min="20" max="20" width="8.7109375" customWidth="1"/>
    <col min="21" max="75" width="8.7109375" hidden="1" customWidth="1"/>
    <col min="76" max="76" width="8.7109375" customWidth="1"/>
  </cols>
  <sheetData>
    <row r="1" spans="1:75" ht="33" customHeight="1" thickBot="1" x14ac:dyDescent="0.25">
      <c r="A1" s="101"/>
      <c r="B1" s="102"/>
      <c r="C1" s="753" t="s">
        <v>280</v>
      </c>
      <c r="D1" s="754"/>
      <c r="E1" s="754"/>
      <c r="F1" s="754"/>
      <c r="G1" s="754"/>
      <c r="H1" s="754"/>
      <c r="I1" s="754"/>
      <c r="J1" s="754"/>
      <c r="K1" s="754"/>
      <c r="L1" s="754"/>
      <c r="M1" s="754"/>
      <c r="N1" s="754"/>
      <c r="O1" s="754"/>
      <c r="P1" s="754"/>
      <c r="Q1" s="754"/>
      <c r="R1" s="754"/>
      <c r="S1" s="755"/>
    </row>
    <row r="2" spans="1:75" ht="60" customHeight="1" thickBot="1" x14ac:dyDescent="0.25">
      <c r="A2" s="103"/>
      <c r="B2" s="124" t="s">
        <v>105</v>
      </c>
      <c r="C2" s="729" t="s">
        <v>172</v>
      </c>
      <c r="D2" s="730"/>
      <c r="E2" s="730"/>
      <c r="F2" s="730"/>
      <c r="G2" s="125"/>
      <c r="H2" s="126" t="s">
        <v>173</v>
      </c>
      <c r="I2" s="729" t="s">
        <v>647</v>
      </c>
      <c r="J2" s="730"/>
      <c r="K2" s="730"/>
      <c r="L2" s="756" t="s">
        <v>174</v>
      </c>
      <c r="M2" s="757"/>
      <c r="N2" s="729" t="s">
        <v>175</v>
      </c>
      <c r="O2" s="730"/>
      <c r="P2" s="730"/>
      <c r="Q2" s="730"/>
      <c r="R2" s="731"/>
      <c r="S2" s="124" t="s">
        <v>107</v>
      </c>
      <c r="U2" s="156" t="s">
        <v>176</v>
      </c>
      <c r="V2" s="157"/>
      <c r="W2" s="158"/>
      <c r="X2" s="104"/>
      <c r="Y2" s="104"/>
      <c r="Z2" s="104"/>
      <c r="AA2" s="104"/>
      <c r="AB2" s="104"/>
      <c r="AC2" s="104"/>
      <c r="AD2" s="747" t="s">
        <v>452</v>
      </c>
      <c r="AE2" s="748"/>
      <c r="AF2" s="748"/>
      <c r="AG2" s="749"/>
      <c r="AH2" s="159" t="s">
        <v>177</v>
      </c>
      <c r="AI2" s="160"/>
      <c r="AJ2" s="160"/>
      <c r="AK2" s="161"/>
      <c r="AL2" s="161"/>
      <c r="AM2" s="160" t="s">
        <v>225</v>
      </c>
      <c r="AN2" s="160"/>
      <c r="AO2" s="160"/>
      <c r="AP2" s="160"/>
      <c r="AQ2" s="160"/>
      <c r="AR2" s="750" t="s">
        <v>316</v>
      </c>
      <c r="AS2" s="751"/>
      <c r="AT2" s="752"/>
      <c r="AU2" s="763" t="s">
        <v>178</v>
      </c>
      <c r="AV2" s="764"/>
      <c r="AW2" s="123"/>
      <c r="AX2" s="104"/>
      <c r="AY2" s="104"/>
      <c r="AZ2" s="104"/>
      <c r="BA2" s="104"/>
      <c r="BB2" s="104"/>
      <c r="BC2" s="104"/>
      <c r="BD2" s="104"/>
      <c r="BE2" s="105"/>
      <c r="BF2" s="139"/>
      <c r="BG2" s="761" t="s">
        <v>179</v>
      </c>
      <c r="BH2" s="762"/>
      <c r="BI2" s="292"/>
      <c r="BJ2" s="771" t="s">
        <v>320</v>
      </c>
      <c r="BK2" s="772"/>
      <c r="BL2" s="773"/>
      <c r="BM2" s="767" t="s">
        <v>323</v>
      </c>
      <c r="BN2" s="768"/>
      <c r="BO2" s="278" t="s">
        <v>384</v>
      </c>
      <c r="BP2" s="303" t="s">
        <v>415</v>
      </c>
      <c r="BQ2" s="758" t="s">
        <v>518</v>
      </c>
      <c r="BR2" s="759"/>
      <c r="BS2" s="759"/>
      <c r="BT2" s="759"/>
      <c r="BU2" s="759"/>
      <c r="BV2" s="759"/>
      <c r="BW2" s="760"/>
    </row>
    <row r="3" spans="1:75" ht="162" customHeight="1" x14ac:dyDescent="0.2">
      <c r="A3" s="106" t="s">
        <v>180</v>
      </c>
      <c r="B3" s="107" t="s">
        <v>642</v>
      </c>
      <c r="C3" s="108" t="s">
        <v>455</v>
      </c>
      <c r="D3" s="109" t="s">
        <v>181</v>
      </c>
      <c r="E3" s="109" t="s">
        <v>348</v>
      </c>
      <c r="F3" s="109" t="s">
        <v>182</v>
      </c>
      <c r="G3" s="110" t="s">
        <v>183</v>
      </c>
      <c r="H3" s="111" t="s">
        <v>375</v>
      </c>
      <c r="I3" s="108" t="s">
        <v>648</v>
      </c>
      <c r="J3" s="549" t="s">
        <v>649</v>
      </c>
      <c r="K3" s="109" t="s">
        <v>650</v>
      </c>
      <c r="L3" s="108" t="s">
        <v>184</v>
      </c>
      <c r="M3" s="273" t="s">
        <v>646</v>
      </c>
      <c r="N3" s="109" t="s">
        <v>185</v>
      </c>
      <c r="O3" s="109" t="s">
        <v>186</v>
      </c>
      <c r="P3" s="109" t="s">
        <v>187</v>
      </c>
      <c r="Q3" s="109" t="s">
        <v>188</v>
      </c>
      <c r="R3" s="110" t="s">
        <v>189</v>
      </c>
      <c r="S3" s="112" t="s">
        <v>585</v>
      </c>
      <c r="U3" s="151" t="s">
        <v>212</v>
      </c>
      <c r="V3" s="152" t="s">
        <v>219</v>
      </c>
      <c r="W3" s="152" t="s">
        <v>213</v>
      </c>
      <c r="X3" s="152" t="s">
        <v>373</v>
      </c>
      <c r="Y3" s="152" t="s">
        <v>190</v>
      </c>
      <c r="Z3" s="152" t="s">
        <v>191</v>
      </c>
      <c r="AA3" s="152" t="s">
        <v>192</v>
      </c>
      <c r="AB3" s="152" t="s">
        <v>193</v>
      </c>
      <c r="AC3" s="155" t="s">
        <v>194</v>
      </c>
      <c r="AD3" s="113" t="s">
        <v>195</v>
      </c>
      <c r="AE3" s="114" t="s">
        <v>196</v>
      </c>
      <c r="AF3" s="114" t="s">
        <v>197</v>
      </c>
      <c r="AG3" s="115" t="s">
        <v>198</v>
      </c>
      <c r="AH3" s="151" t="s">
        <v>199</v>
      </c>
      <c r="AI3" s="152" t="s">
        <v>200</v>
      </c>
      <c r="AJ3" s="152" t="s">
        <v>201</v>
      </c>
      <c r="AK3" s="152" t="s">
        <v>202</v>
      </c>
      <c r="AL3" s="155" t="s">
        <v>203</v>
      </c>
      <c r="AM3" s="151" t="s">
        <v>222</v>
      </c>
      <c r="AN3" s="152" t="s">
        <v>223</v>
      </c>
      <c r="AO3" s="152" t="s">
        <v>221</v>
      </c>
      <c r="AP3" s="152" t="s">
        <v>224</v>
      </c>
      <c r="AQ3" s="136" t="s">
        <v>226</v>
      </c>
      <c r="AR3" s="113" t="s">
        <v>204</v>
      </c>
      <c r="AS3" s="114" t="s">
        <v>205</v>
      </c>
      <c r="AT3" s="136" t="s">
        <v>227</v>
      </c>
      <c r="AU3" s="162" t="s">
        <v>234</v>
      </c>
      <c r="AV3" s="163" t="s">
        <v>235</v>
      </c>
      <c r="AW3" s="163" t="s">
        <v>236</v>
      </c>
      <c r="AX3" s="163" t="s">
        <v>346</v>
      </c>
      <c r="AY3" s="163" t="s">
        <v>228</v>
      </c>
      <c r="AZ3" s="163" t="s">
        <v>229</v>
      </c>
      <c r="BA3" s="163" t="s">
        <v>231</v>
      </c>
      <c r="BB3" s="163" t="s">
        <v>237</v>
      </c>
      <c r="BC3" s="163" t="s">
        <v>238</v>
      </c>
      <c r="BD3" s="163" t="s">
        <v>239</v>
      </c>
      <c r="BE3" s="164" t="s">
        <v>240</v>
      </c>
      <c r="BF3" s="148" t="s">
        <v>232</v>
      </c>
      <c r="BG3" s="165" t="s">
        <v>206</v>
      </c>
      <c r="BH3" s="166" t="s">
        <v>207</v>
      </c>
      <c r="BI3" s="293" t="s">
        <v>248</v>
      </c>
      <c r="BJ3" s="201" t="s">
        <v>319</v>
      </c>
      <c r="BK3" s="200" t="s">
        <v>317</v>
      </c>
      <c r="BL3" s="286" t="s">
        <v>318</v>
      </c>
      <c r="BM3" s="162" t="s">
        <v>321</v>
      </c>
      <c r="BN3" s="164" t="s">
        <v>322</v>
      </c>
      <c r="BO3" s="162" t="s">
        <v>383</v>
      </c>
      <c r="BP3" s="304" t="s">
        <v>416</v>
      </c>
      <c r="BQ3" s="307" t="s">
        <v>519</v>
      </c>
      <c r="BR3" s="308" t="s">
        <v>520</v>
      </c>
      <c r="BS3" s="308" t="s">
        <v>521</v>
      </c>
      <c r="BT3" s="308" t="s">
        <v>522</v>
      </c>
      <c r="BU3" s="308" t="s">
        <v>523</v>
      </c>
      <c r="BV3" s="308" t="s">
        <v>524</v>
      </c>
      <c r="BW3" s="309" t="s">
        <v>385</v>
      </c>
    </row>
    <row r="4" spans="1:75" ht="33" customHeight="1" thickBot="1" x14ac:dyDescent="0.25">
      <c r="A4" s="510"/>
      <c r="B4" s="511"/>
      <c r="C4" s="512"/>
      <c r="D4" s="540"/>
      <c r="E4" s="513"/>
      <c r="F4" s="513"/>
      <c r="G4" s="514"/>
      <c r="H4" s="515"/>
      <c r="I4" s="550" t="s">
        <v>100</v>
      </c>
      <c r="J4" s="551" t="s">
        <v>101</v>
      </c>
      <c r="K4" s="551" t="s">
        <v>72</v>
      </c>
      <c r="L4" s="512"/>
      <c r="M4" s="516"/>
      <c r="N4" s="513"/>
      <c r="O4" s="513"/>
      <c r="P4" s="513"/>
      <c r="Q4" s="513"/>
      <c r="R4" s="514"/>
      <c r="S4" s="517"/>
      <c r="U4" s="167"/>
      <c r="V4" s="168"/>
      <c r="W4" s="168"/>
      <c r="X4" s="90"/>
      <c r="Y4" s="90"/>
      <c r="Z4" s="90"/>
      <c r="AA4" s="90"/>
      <c r="AB4" s="90"/>
      <c r="AC4" s="91"/>
      <c r="AD4" s="197"/>
      <c r="AE4" s="198"/>
      <c r="AF4" s="198"/>
      <c r="AG4" s="199"/>
      <c r="AH4" s="167"/>
      <c r="AI4" s="168"/>
      <c r="AJ4" s="168"/>
      <c r="AK4" s="168"/>
      <c r="AL4" s="169"/>
      <c r="AM4" s="83"/>
      <c r="AN4" s="90"/>
      <c r="AO4" s="90"/>
      <c r="AP4" s="90"/>
      <c r="AQ4" s="137"/>
      <c r="AR4" s="205"/>
      <c r="AS4" s="206"/>
      <c r="AT4" s="207"/>
      <c r="AU4" s="769" t="s">
        <v>233</v>
      </c>
      <c r="AV4" s="770"/>
      <c r="AW4" s="770"/>
      <c r="AX4" s="144"/>
      <c r="AY4" s="144"/>
      <c r="AZ4" s="144"/>
      <c r="BA4" s="144"/>
      <c r="BB4" s="770" t="s">
        <v>233</v>
      </c>
      <c r="BC4" s="770"/>
      <c r="BD4" s="770"/>
      <c r="BE4" s="145"/>
      <c r="BF4" s="170"/>
      <c r="BG4" s="171"/>
      <c r="BH4" s="172"/>
      <c r="BI4" s="294"/>
      <c r="BJ4" s="287"/>
      <c r="BK4" s="288"/>
      <c r="BL4" s="289"/>
      <c r="BM4" s="765" t="s">
        <v>233</v>
      </c>
      <c r="BN4" s="766"/>
      <c r="BO4" s="170" t="s">
        <v>385</v>
      </c>
      <c r="BP4" s="231"/>
      <c r="BQ4" s="310"/>
      <c r="BR4" s="311"/>
      <c r="BS4" s="311"/>
      <c r="BT4" s="311"/>
      <c r="BU4" s="311"/>
      <c r="BV4" s="311"/>
      <c r="BW4" s="312"/>
    </row>
    <row r="5" spans="1:75" s="51" customFormat="1" ht="65.25" customHeight="1" x14ac:dyDescent="0.2">
      <c r="A5" s="284">
        <f>IF('Abklärung LWR'!A5&lt;&gt;0,'Abklärung LWR'!A5,0)</f>
        <v>0</v>
      </c>
      <c r="B5" s="509">
        <f>'Abklärung LWR'!B5</f>
        <v>0</v>
      </c>
      <c r="C5" s="533"/>
      <c r="D5" s="116"/>
      <c r="E5" s="117"/>
      <c r="F5" s="275">
        <f t="shared" ref="F5" si="0">IF(E5=0,0,(I5+J5+K5)/E5)</f>
        <v>0</v>
      </c>
      <c r="G5" s="174"/>
      <c r="H5" s="173"/>
      <c r="I5" s="208"/>
      <c r="J5" s="209"/>
      <c r="K5" s="210"/>
      <c r="L5" s="276" t="e">
        <f>IF(BP5=1,Kriterientabellen!H$93,MROUND(IF(BF5=0,IF(H5=Kriterientabellen!$C$15,'LWR Berechnung'!AT5,'LWR Berechnung'!AG5),""),BI5))</f>
        <v>#VALUE!</v>
      </c>
      <c r="M5" s="274" t="str">
        <f>IF(AND(A5=0,B5=0,BP5&lt;&gt;1,BW5="",BW5&amp;BO5&amp;BN5&amp;BM5&amp;AU5&amp;AV5&amp;AW5&amp;BB5&amp;BC5&amp;BD5=""),"",IF(AND(A5=0,BP5&lt;&gt;1,BW5="",BW5&amp;BO5&amp;BN5&amp;BM5&amp;AU5&amp;AV5&amp;AW5&amp;BB5&amp;BC5&amp;BD5=""),"Keine Berechnung erforderlich, da keine LWR-Pflicht und kein freiwilliger LWR vorgesehen (s. Angabe im Blatt 'Abklärung LWR')",IF(BP5=1,Kriterientabellen!C$97,IF(BW5&gt;"",BW5,BW5&amp;BO5&amp;BN5&amp;BM5&amp;AU5&amp;AV5&amp;AW5&amp;BB5&amp;BC5&amp;BD5))))</f>
        <v/>
      </c>
      <c r="N5" s="142"/>
      <c r="O5" s="118"/>
      <c r="P5" s="119"/>
      <c r="Q5" s="120"/>
      <c r="R5" s="121"/>
      <c r="S5" s="277">
        <f>'Abklärung LWR'!K5</f>
        <v>0</v>
      </c>
      <c r="U5" s="220">
        <f>IF(Kriterientabellen!L$79=TRUE,V5,E5)</f>
        <v>0</v>
      </c>
      <c r="V5" s="133">
        <f t="shared" ref="V5:V10" si="1">SUM(I5:K5)</f>
        <v>0</v>
      </c>
      <c r="W5" s="252">
        <f>IF(H5=Kriterientabellen!$C$12,1,IF(H5=Kriterientabellen!$C$13,2,IF(H5=Kriterientabellen!$C$14,3,IF(H5=Kriterientabellen!$C$15,4,0))))</f>
        <v>3</v>
      </c>
      <c r="X5" s="252">
        <f>IF(Kriterientabellen!L$82=TRUE,IF(W5=3,INDEX(Brandfaktor,1,2),INDEX(Brandfaktor,1,1)),INDEX(Brandfaktor,1,1))</f>
        <v>2</v>
      </c>
      <c r="Y5" s="127">
        <f t="shared" ref="Y5:Y19" si="2">INDEX(Brandfaktor,2,1)</f>
        <v>1</v>
      </c>
      <c r="Z5" s="127">
        <f t="shared" ref="Z5:Z19" si="3">INDEX(Brandfaktor,3,1)</f>
        <v>0.4</v>
      </c>
      <c r="AA5" s="127">
        <f t="shared" ref="AA5:AA10" si="4">VLOOKUP(U5,Zuschlag,2)</f>
        <v>0.67</v>
      </c>
      <c r="AB5" s="176">
        <f>IF(U5&lt;Kriterientabellen!$P$29,Kriterientabellen!$Q$29,IF(U5&gt;=Kriterientabellen!$P$30,Kriterientabellen!$Q$30,0.0000000833*U5*U5*U5-0.0001*U5*U5+0.02417*U5+8.5))</f>
        <v>10</v>
      </c>
      <c r="AC5" s="253">
        <f>IF(AND(H5=Kriterientabellen!C$14,Kriterientabellen!L$82),IF(U5&lt;Kriterientabellen!$P$29,Kriterientabellen!$R$29,IF(U5&gt;=Kriterientabellen!$P$30,Kriterientabellen!$R$31,0.15*U5+15)),IF(U5&lt;Kriterientabellen!$P$29,Kriterientabellen!$R$29,IF(U5&gt;=Kriterientabellen!$P$30,Kriterientabellen!$R$30,0.3*U5)))</f>
        <v>30</v>
      </c>
      <c r="AD5" s="150">
        <f t="shared" ref="AD5:AD10" si="5">(U5*X5*(1+AA5)*AB5*AC5/1000)*BJ5</f>
        <v>0</v>
      </c>
      <c r="AE5" s="132">
        <f t="shared" ref="AE5:AE10" si="6">(U5*Y5*(1+AA5)*AB5*AC5/1000)*BK5</f>
        <v>0</v>
      </c>
      <c r="AF5" s="132">
        <f t="shared" ref="AF5:AF10" si="7">(U5*Z5*(1+AA5)*AB5*AC5/1000)*BL5</f>
        <v>0</v>
      </c>
      <c r="AG5" s="221">
        <f>IF(Kriterientabellen!O$79=TRUE,I5/V5*AD5+J5/V5*AE5+K5/V5*AF5,MAX(AD5:AF5)*BH5)</f>
        <v>0</v>
      </c>
      <c r="AH5" s="196">
        <f>IF(C5=Kriterientabellen!$C$7,1,IF(C5=Kriterientabellen!$C$8,2,0))</f>
        <v>0</v>
      </c>
      <c r="AI5" s="127">
        <f t="shared" ref="AI5:AI10" si="8">IF(D5&lt;=6,1,IF(D5=9,2,IF(D5&lt;=12,3,4)))</f>
        <v>1</v>
      </c>
      <c r="AJ5" s="127">
        <f t="shared" ref="AJ5:AJ10" si="9">IF(U5&lt;250,U5,250)</f>
        <v>0</v>
      </c>
      <c r="AK5" s="127" t="e">
        <f t="shared" ref="AK5:AK10" si="10">IF(U5&gt;250,INDEX(Nennbedarf,2,AH5),INDEX(Nennbedarf,1,AH5))</f>
        <v>#VALUE!</v>
      </c>
      <c r="AL5" s="154">
        <f t="shared" ref="AL5:AL10" si="11">IF(U5&gt;250,INDEX(Nennbedarf,2,3),INDEX(Nennbedarf,1,3))</f>
        <v>4</v>
      </c>
      <c r="AM5" s="153">
        <f t="shared" ref="AM5:AM10" si="12">INDEX(NennwirkBA,MATCH(U5,NennwirkBA,1),1)</f>
        <v>0</v>
      </c>
      <c r="AN5" s="134">
        <f t="shared" ref="AN5:AN10" si="13">VLOOKUP(AM5,Nennwirk,AI5+1)</f>
        <v>30</v>
      </c>
      <c r="AO5" s="135">
        <f t="shared" ref="AO5:AO10" si="14">INDEX(NennwirkBA,MATCH(U5,NennwirkBA,1)+1,1)</f>
        <v>50</v>
      </c>
      <c r="AP5" s="135">
        <f t="shared" ref="AP5:AP10" si="15">VLOOKUP(AO5,Nennwirk,AI5+1)</f>
        <v>30</v>
      </c>
      <c r="AQ5" s="204">
        <f t="shared" ref="AQ5:AQ10" si="16">AN5+(AP5-AN5)/(AO5-AM5)*(U5-AM5)</f>
        <v>30</v>
      </c>
      <c r="AR5" s="237" t="e">
        <f t="shared" ref="AR5:AR10" si="17">AJ5*AK5*AQ5/1000*MAX(BJ5:BK5)</f>
        <v>#VALUE!</v>
      </c>
      <c r="AS5" s="238">
        <f t="shared" ref="AS5:AS10" si="18">AJ5*AL5*AQ5/1000*BL5</f>
        <v>0</v>
      </c>
      <c r="AT5" s="239" t="e">
        <f>IF(Kriterientabellen!O$79=TRUE,(I5+J5)/V5*AR5+K5/V5*AS5,MAX(AR5:AS5)*BH5)</f>
        <v>#VALUE!</v>
      </c>
      <c r="AU5" s="211" t="str">
        <f>IF(C5=Kriterientabellen!$C$7,IF('LWR Berechnung'!D5&gt;Kriterientabellen!$E$50,INDEX(Meldungen,1,1),""),"")</f>
        <v/>
      </c>
      <c r="AV5" s="138" t="str">
        <f>IF(C5=Kriterientabellen!$C$8,IF(D5&gt;Kriterientabellen!$E$52,IF(H5=Kriterientabellen!$C$15,"",IF((I5+J5)&gt;0,INDEX(Meldungen,2,1),"")),""),"")</f>
        <v/>
      </c>
      <c r="AW5" s="138" t="str">
        <f>IF(C5=Kriterientabellen!$C$8,IF(D5&gt;Kriterientabellen!$E$51,INDEX(Meldungen,3,1),""),"")</f>
        <v/>
      </c>
      <c r="AX5" s="138">
        <f>IF(H5=Kriterientabellen!$C$15,IF(C5=Kriterientabellen!$C$7,3,4),IF(H5=Kriterientabellen!$C$13,2,1))</f>
        <v>1</v>
      </c>
      <c r="AY5" s="138">
        <f t="shared" ref="AY5:AY10" si="19">IF(BJ5=1,1,IF(BK5=1,2,IF(BL5=1,3,3)))</f>
        <v>3</v>
      </c>
      <c r="AZ5" s="138">
        <f t="shared" ref="AZ5:AZ10" si="20">INDEX(BAGroesse,AY5,AX5)*IF(F5&lt;1,FaktorLD,1)</f>
        <v>3600</v>
      </c>
      <c r="BA5" s="143">
        <f t="shared" ref="BA5:BA10" si="21">INDEX(ObergrenzeLWR,AY5,AX5)*IF(F5&lt;1,FaktorLD2,1)</f>
        <v>3700</v>
      </c>
      <c r="BB5" s="138" t="str">
        <f t="shared" ref="BB5:BB10" si="22">IF(E5&gt;AZ5,INDEX(Meldungen,4,1),"")</f>
        <v/>
      </c>
      <c r="BC5" s="138" t="str">
        <f t="shared" ref="BC5:BC10" si="23">IF(E5&gt;BA5,INDEX(Meldungen,5,1),"")</f>
        <v/>
      </c>
      <c r="BD5" s="138" t="str">
        <f>IF(F5&gt;IF(C5=Kriterientabellen!$C$7,Kriterientabellen!$D$50,Kriterientabellen!$D$51),INDEX(Meldungen,6,1),"")</f>
        <v/>
      </c>
      <c r="BE5" s="149">
        <f t="shared" ref="BE5:BE10" si="24">IF(V5=0,1,0)</f>
        <v>1</v>
      </c>
      <c r="BF5" s="146">
        <f t="shared" ref="BF5:BF10" si="25">IF(LEN(AU5&amp;AW5&amp;BC5)+BE5&gt;0,1,0)</f>
        <v>1</v>
      </c>
      <c r="BG5" s="147">
        <f>IF(F5&lt;=Kriterientabellen!$D$43,1,IF(F5&lt;=Kriterientabellen!$D$44,2,IF(F5&lt;=Kriterientabellen!$D$45,3,IF(F5&gt;Kriterientabellen!$D$46,4,3))))</f>
        <v>1</v>
      </c>
      <c r="BH5" s="178">
        <f t="shared" ref="BH5:BH10" si="26">INDEX(LDFaktor,BG5,2)</f>
        <v>0.5</v>
      </c>
      <c r="BI5" s="291" t="e">
        <f t="shared" ref="BI5:BI10" si="27">IF(MIN(AG5,AT5)&gt;KlRunden,IF(Runden=TRUE,IF(U5&gt;100,GrRunden,KlRunden),1),1)</f>
        <v>#VALUE!</v>
      </c>
      <c r="BJ5" s="290">
        <f t="shared" ref="BJ5:BJ10" si="28">IF(I5&gt;0,IF(V5&lt;=MaxMenge,IF(I5/V5&gt;Anteil/100,1,0),IF(I5&gt;Uebermenge,1,0)),0)</f>
        <v>0</v>
      </c>
      <c r="BK5" s="202">
        <f t="shared" ref="BK5:BK10" si="29">IF(J5&gt;0,IF(V5&lt;=MaxMenge,IF(J5/V5&gt;Anteil/100,1,0),IF(J5&gt;Uebermenge,1,0)),0)</f>
        <v>0</v>
      </c>
      <c r="BL5" s="203">
        <f t="shared" ref="BL5:BL10" si="30">IF(K5&gt;0,1,0)</f>
        <v>0</v>
      </c>
      <c r="BM5" s="236" t="str">
        <f>IF(Kriterientabellen!O$79=TRUE,"",IF(SUM(BJ5:BL5)&gt;1,Kriterientabellen!D$85,""))</f>
        <v/>
      </c>
      <c r="BN5" s="258" t="str">
        <f>IF(SUM(BJ5:BL5)&gt;1,IF(I5&gt;MaxMenge,Kriterientabellen!D$86,""),"")</f>
        <v/>
      </c>
      <c r="BO5" s="279" t="str">
        <f>IF(AH5=2,IF(I5&gt;0,IF(D5&gt;Kriterientabellen!E$53,Kriterientabellen!D$87,""),""),"")</f>
        <v/>
      </c>
      <c r="BP5" s="281">
        <f>IF(ISERROR(IF(VLOOKUP(A5,'Abklärung LWR'!A$5:S$18,19,FALSE)=TRUE,Kriterientabellen!E$93,0)),0,IF(VLOOKUP(A5,'Abklärung LWR'!A$5:S$18,19,FALSE)=TRUE,Kriterientabellen!E$93,0))</f>
        <v>0</v>
      </c>
      <c r="BQ5" s="313">
        <f t="shared" ref="BQ5:BQ10" si="31">IF(BE5=0,1,0)</f>
        <v>0</v>
      </c>
      <c r="BR5" s="306">
        <f t="shared" ref="BR5:BR10" si="32">IF(C5&gt;"",1,0)</f>
        <v>0</v>
      </c>
      <c r="BS5" s="305">
        <f t="shared" ref="BS5:BS10" si="33">IF(D5&gt;0,1,0)</f>
        <v>0</v>
      </c>
      <c r="BT5" s="305">
        <f t="shared" ref="BT5:BT10" si="34">IF(E5&gt;0,1,0)</f>
        <v>0</v>
      </c>
      <c r="BU5" s="305">
        <f t="shared" ref="BU5:BU10" si="35">IF(H5&gt;"",1,0)</f>
        <v>0</v>
      </c>
      <c r="BV5" s="305">
        <f t="shared" ref="BV5:BV10" si="36">IF(BP5=1,5,SUM(BQ5:BU5))</f>
        <v>0</v>
      </c>
      <c r="BW5" s="314" t="str">
        <f>IF(BV5&gt;0,IF(BV5&lt;5,Kriterientabellen!$D$101,""),"")</f>
        <v/>
      </c>
    </row>
    <row r="6" spans="1:75" s="51" customFormat="1" ht="65.25" customHeight="1" x14ac:dyDescent="0.2">
      <c r="A6" s="284">
        <f>IF('Abklärung LWR'!A6&lt;&gt;0,'Abklärung LWR'!A6,0)</f>
        <v>0</v>
      </c>
      <c r="B6" s="509">
        <f>'Abklärung LWR'!B6</f>
        <v>0</v>
      </c>
      <c r="C6" s="533"/>
      <c r="D6" s="116"/>
      <c r="E6" s="117"/>
      <c r="F6" s="275">
        <f t="shared" ref="F6" si="37">IF(E6=0,0,(I6+J6+K6)/E6)</f>
        <v>0</v>
      </c>
      <c r="G6" s="174"/>
      <c r="H6" s="173"/>
      <c r="I6" s="208"/>
      <c r="J6" s="209"/>
      <c r="K6" s="210"/>
      <c r="L6" s="276" t="e">
        <f>IF(BP6=1,Kriterientabellen!H$93,MROUND(IF(BF6=0,IF(H6=Kriterientabellen!$C$15,'LWR Berechnung'!AT6,'LWR Berechnung'!AG6),""),BI6))</f>
        <v>#VALUE!</v>
      </c>
      <c r="M6" s="274" t="str">
        <f>IF(AND(A6=0,B6=0,BP6&lt;&gt;1,BW6="",BW6&amp;BO6&amp;BN6&amp;BM6&amp;AU6&amp;AV6&amp;AW6&amp;BB6&amp;BC6&amp;BD6=""),"",IF(AND(A6=0,BP6&lt;&gt;1,BW6="",BW6&amp;BO6&amp;BN6&amp;BM6&amp;AU6&amp;AV6&amp;AW6&amp;BB6&amp;BC6&amp;BD6=""),"Keine Berechnung erforderlich, da keine LWR-Pflicht und kein freiwilliger LWR vorgesehen (s. Angabe im Blatt 'Abklärung LWR')",IF(BP6=1,Kriterientabellen!C$97,IF(BW6&gt;"",BW6,BW6&amp;BO6&amp;BN6&amp;BM6&amp;AU6&amp;AV6&amp;AW6&amp;BB6&amp;BC6&amp;BD6))))</f>
        <v/>
      </c>
      <c r="N6" s="142"/>
      <c r="O6" s="118"/>
      <c r="P6" s="119"/>
      <c r="Q6" s="120"/>
      <c r="R6" s="121"/>
      <c r="S6" s="277">
        <f>'Abklärung LWR'!K6</f>
        <v>0</v>
      </c>
      <c r="U6" s="220">
        <f>IF(Kriterientabellen!L$79=TRUE,V6,E6)</f>
        <v>0</v>
      </c>
      <c r="V6" s="133">
        <f t="shared" ref="V6" si="38">SUM(I6:K6)</f>
        <v>0</v>
      </c>
      <c r="W6" s="252">
        <f>IF(H6=Kriterientabellen!$C$12,1,IF(H6=Kriterientabellen!$C$13,2,IF(H6=Kriterientabellen!$C$14,3,IF(H6=Kriterientabellen!$C$15,4,0))))</f>
        <v>3</v>
      </c>
      <c r="X6" s="252">
        <f>IF(Kriterientabellen!L$82=TRUE,IF(W6=3,INDEX(Brandfaktor,1,2),INDEX(Brandfaktor,1,1)),INDEX(Brandfaktor,1,1))</f>
        <v>2</v>
      </c>
      <c r="Y6" s="127">
        <f t="shared" si="2"/>
        <v>1</v>
      </c>
      <c r="Z6" s="127">
        <f t="shared" si="3"/>
        <v>0.4</v>
      </c>
      <c r="AA6" s="127">
        <f t="shared" ref="AA6" si="39">VLOOKUP(U6,Zuschlag,2)</f>
        <v>0.67</v>
      </c>
      <c r="AB6" s="176">
        <f>IF(U6&lt;Kriterientabellen!$P$29,Kriterientabellen!$Q$29,IF(U6&gt;=Kriterientabellen!$P$30,Kriterientabellen!$Q$30,0.0000000833*U6*U6*U6-0.0001*U6*U6+0.02417*U6+8.5))</f>
        <v>10</v>
      </c>
      <c r="AC6" s="253">
        <f>IF(AND(H6=Kriterientabellen!C$14,Kriterientabellen!L$82),IF(U6&lt;Kriterientabellen!$P$29,Kriterientabellen!$R$29,IF(U6&gt;=Kriterientabellen!$P$30,Kriterientabellen!$R$31,0.15*U6+15)),IF(U6&lt;Kriterientabellen!$P$29,Kriterientabellen!$R$29,IF(U6&gt;=Kriterientabellen!$P$30,Kriterientabellen!$R$30,0.3*U6)))</f>
        <v>30</v>
      </c>
      <c r="AD6" s="150">
        <f t="shared" ref="AD6" si="40">(U6*X6*(1+AA6)*AB6*AC6/1000)*BJ6</f>
        <v>0</v>
      </c>
      <c r="AE6" s="132">
        <f t="shared" ref="AE6" si="41">(U6*Y6*(1+AA6)*AB6*AC6/1000)*BK6</f>
        <v>0</v>
      </c>
      <c r="AF6" s="132">
        <f t="shared" ref="AF6" si="42">(U6*Z6*(1+AA6)*AB6*AC6/1000)*BL6</f>
        <v>0</v>
      </c>
      <c r="AG6" s="221">
        <f>IF(Kriterientabellen!O$79=TRUE,I6/V6*AD6+J6/V6*AE6+K6/V6*AF6,MAX(AD6:AF6)*BH6)</f>
        <v>0</v>
      </c>
      <c r="AH6" s="196">
        <f>IF(C6=Kriterientabellen!$C$7,1,IF(C6=Kriterientabellen!$C$8,2,0))</f>
        <v>0</v>
      </c>
      <c r="AI6" s="127">
        <f t="shared" ref="AI6" si="43">IF(D6&lt;=6,1,IF(D6=9,2,IF(D6&lt;=12,3,4)))</f>
        <v>1</v>
      </c>
      <c r="AJ6" s="127">
        <f t="shared" ref="AJ6" si="44">IF(U6&lt;250,U6,250)</f>
        <v>0</v>
      </c>
      <c r="AK6" s="127" t="e">
        <f t="shared" ref="AK6" si="45">IF(U6&gt;250,INDEX(Nennbedarf,2,AH6),INDEX(Nennbedarf,1,AH6))</f>
        <v>#VALUE!</v>
      </c>
      <c r="AL6" s="154">
        <f t="shared" ref="AL6" si="46">IF(U6&gt;250,INDEX(Nennbedarf,2,3),INDEX(Nennbedarf,1,3))</f>
        <v>4</v>
      </c>
      <c r="AM6" s="153">
        <f t="shared" ref="AM6" si="47">INDEX(NennwirkBA,MATCH(U6,NennwirkBA,1),1)</f>
        <v>0</v>
      </c>
      <c r="AN6" s="134">
        <f t="shared" ref="AN6" si="48">VLOOKUP(AM6,Nennwirk,AI6+1)</f>
        <v>30</v>
      </c>
      <c r="AO6" s="135">
        <f t="shared" ref="AO6" si="49">INDEX(NennwirkBA,MATCH(U6,NennwirkBA,1)+1,1)</f>
        <v>50</v>
      </c>
      <c r="AP6" s="135">
        <f t="shared" ref="AP6" si="50">VLOOKUP(AO6,Nennwirk,AI6+1)</f>
        <v>30</v>
      </c>
      <c r="AQ6" s="204">
        <f t="shared" ref="AQ6" si="51">AN6+(AP6-AN6)/(AO6-AM6)*(U6-AM6)</f>
        <v>30</v>
      </c>
      <c r="AR6" s="237" t="e">
        <f t="shared" ref="AR6" si="52">AJ6*AK6*AQ6/1000*MAX(BJ6:BK6)</f>
        <v>#VALUE!</v>
      </c>
      <c r="AS6" s="238">
        <f t="shared" ref="AS6" si="53">AJ6*AL6*AQ6/1000*BL6</f>
        <v>0</v>
      </c>
      <c r="AT6" s="239" t="e">
        <f>IF(Kriterientabellen!O$79=TRUE,(I6+J6)/V6*AR6+K6/V6*AS6,MAX(AR6:AS6)*BH6)</f>
        <v>#VALUE!</v>
      </c>
      <c r="AU6" s="211" t="str">
        <f>IF(C6=Kriterientabellen!$C$7,IF('LWR Berechnung'!D6&gt;Kriterientabellen!$E$50,INDEX(Meldungen,1,1),""),"")</f>
        <v/>
      </c>
      <c r="AV6" s="138" t="str">
        <f>IF(C6=Kriterientabellen!$C$8,IF(D6&gt;Kriterientabellen!$E$52,IF(H6=Kriterientabellen!$C$15,"",IF((I6+J6)&gt;0,INDEX(Meldungen,2,1),"")),""),"")</f>
        <v/>
      </c>
      <c r="AW6" s="138" t="str">
        <f>IF(C6=Kriterientabellen!$C$8,IF(D6&gt;Kriterientabellen!$E$51,INDEX(Meldungen,3,1),""),"")</f>
        <v/>
      </c>
      <c r="AX6" s="138">
        <f>IF(H6=Kriterientabellen!$C$15,IF(C6=Kriterientabellen!$C$7,3,4),IF(H6=Kriterientabellen!$C$13,2,1))</f>
        <v>1</v>
      </c>
      <c r="AY6" s="138">
        <f t="shared" ref="AY6" si="54">IF(BJ6=1,1,IF(BK6=1,2,IF(BL6=1,3,3)))</f>
        <v>3</v>
      </c>
      <c r="AZ6" s="138">
        <f t="shared" ref="AZ6" si="55">INDEX(BAGroesse,AY6,AX6)*IF(F6&lt;1,FaktorLD,1)</f>
        <v>3600</v>
      </c>
      <c r="BA6" s="143">
        <f t="shared" ref="BA6" si="56">INDEX(ObergrenzeLWR,AY6,AX6)*IF(F6&lt;1,FaktorLD2,1)</f>
        <v>3700</v>
      </c>
      <c r="BB6" s="138" t="str">
        <f t="shared" ref="BB6" si="57">IF(E6&gt;AZ6,INDEX(Meldungen,4,1),"")</f>
        <v/>
      </c>
      <c r="BC6" s="138" t="str">
        <f t="shared" ref="BC6" si="58">IF(E6&gt;BA6,INDEX(Meldungen,5,1),"")</f>
        <v/>
      </c>
      <c r="BD6" s="138" t="str">
        <f>IF(F6&gt;IF(C6=Kriterientabellen!$C$7,Kriterientabellen!$D$50,Kriterientabellen!$D$51),INDEX(Meldungen,6,1),"")</f>
        <v/>
      </c>
      <c r="BE6" s="149">
        <f t="shared" ref="BE6" si="59">IF(V6=0,1,0)</f>
        <v>1</v>
      </c>
      <c r="BF6" s="146">
        <f t="shared" ref="BF6" si="60">IF(LEN(AU6&amp;AW6&amp;BC6)+BE6&gt;0,1,0)</f>
        <v>1</v>
      </c>
      <c r="BG6" s="147">
        <f>IF(F6&lt;=Kriterientabellen!$D$43,1,IF(F6&lt;=Kriterientabellen!$D$44,2,IF(F6&lt;=Kriterientabellen!$D$45,3,IF(F6&gt;Kriterientabellen!$D$46,4,3))))</f>
        <v>1</v>
      </c>
      <c r="BH6" s="178">
        <f t="shared" ref="BH6" si="61">INDEX(LDFaktor,BG6,2)</f>
        <v>0.5</v>
      </c>
      <c r="BI6" s="291" t="e">
        <f t="shared" ref="BI6" si="62">IF(MIN(AG6,AT6)&gt;KlRunden,IF(Runden=TRUE,IF(U6&gt;100,GrRunden,KlRunden),1),1)</f>
        <v>#VALUE!</v>
      </c>
      <c r="BJ6" s="290">
        <f t="shared" ref="BJ6" si="63">IF(I6&gt;0,IF(V6&lt;=MaxMenge,IF(I6/V6&gt;Anteil/100,1,0),IF(I6&gt;Uebermenge,1,0)),0)</f>
        <v>0</v>
      </c>
      <c r="BK6" s="202">
        <f t="shared" ref="BK6" si="64">IF(J6&gt;0,IF(V6&lt;=MaxMenge,IF(J6/V6&gt;Anteil/100,1,0),IF(J6&gt;Uebermenge,1,0)),0)</f>
        <v>0</v>
      </c>
      <c r="BL6" s="203">
        <f t="shared" ref="BL6" si="65">IF(K6&gt;0,1,0)</f>
        <v>0</v>
      </c>
      <c r="BM6" s="236" t="str">
        <f>IF(Kriterientabellen!O$79=TRUE,"",IF(SUM(BJ6:BL6)&gt;1,Kriterientabellen!D$85,""))</f>
        <v/>
      </c>
      <c r="BN6" s="258" t="str">
        <f>IF(SUM(BJ6:BL6)&gt;1,IF(I6&gt;MaxMenge,Kriterientabellen!D$86,""),"")</f>
        <v/>
      </c>
      <c r="BO6" s="279" t="str">
        <f>IF(AH6=2,IF(I6&gt;0,IF(D6&gt;Kriterientabellen!E$53,Kriterientabellen!D$87,""),""),"")</f>
        <v/>
      </c>
      <c r="BP6" s="281">
        <f>IF(ISERROR(IF(VLOOKUP(A6,'Abklärung LWR'!A$5:S$18,19,FALSE)=TRUE,Kriterientabellen!E$93,0)),0,IF(VLOOKUP(A6,'Abklärung LWR'!A$5:S$18,19,FALSE)=TRUE,Kriterientabellen!E$93,0))</f>
        <v>0</v>
      </c>
      <c r="BQ6" s="313">
        <f t="shared" ref="BQ6" si="66">IF(BE6=0,1,0)</f>
        <v>0</v>
      </c>
      <c r="BR6" s="306">
        <f t="shared" ref="BR6" si="67">IF(C6&gt;"",1,0)</f>
        <v>0</v>
      </c>
      <c r="BS6" s="305">
        <f t="shared" ref="BS6" si="68">IF(D6&gt;0,1,0)</f>
        <v>0</v>
      </c>
      <c r="BT6" s="305">
        <f t="shared" ref="BT6" si="69">IF(E6&gt;0,1,0)</f>
        <v>0</v>
      </c>
      <c r="BU6" s="305">
        <f t="shared" ref="BU6" si="70">IF(H6&gt;"",1,0)</f>
        <v>0</v>
      </c>
      <c r="BV6" s="305">
        <f t="shared" ref="BV6" si="71">IF(BP6=1,5,SUM(BQ6:BU6))</f>
        <v>0</v>
      </c>
      <c r="BW6" s="314" t="str">
        <f>IF(BV6&gt;0,IF(BV6&lt;5,Kriterientabellen!$D$101,""),"")</f>
        <v/>
      </c>
    </row>
    <row r="7" spans="1:75" s="51" customFormat="1" ht="65.25" customHeight="1" x14ac:dyDescent="0.2">
      <c r="A7" s="284">
        <f>IF('Abklärung LWR'!A7&lt;&gt;0,'Abklärung LWR'!A7,0)</f>
        <v>0</v>
      </c>
      <c r="B7" s="509">
        <f>'Abklärung LWR'!B7</f>
        <v>0</v>
      </c>
      <c r="C7" s="533"/>
      <c r="D7" s="116"/>
      <c r="E7" s="117"/>
      <c r="F7" s="275">
        <f t="shared" ref="F7:F19" si="72">IF(E7=0,0,(I7+J7+K7)/E7)</f>
        <v>0</v>
      </c>
      <c r="G7" s="174"/>
      <c r="H7" s="173"/>
      <c r="I7" s="208"/>
      <c r="J7" s="209"/>
      <c r="K7" s="210"/>
      <c r="L7" s="276" t="e">
        <f>IF(BP7=1,Kriterientabellen!H$93,MROUND(IF(BF7=0,IF(H7=Kriterientabellen!$C$15,'LWR Berechnung'!AT7,'LWR Berechnung'!AG7),""),BI7))</f>
        <v>#VALUE!</v>
      </c>
      <c r="M7" s="274" t="str">
        <f>IF(AND(A7=0,B7=0,BP7&lt;&gt;1,BW7="",BW7&amp;BO7&amp;BN7&amp;BM7&amp;AU7&amp;AV7&amp;AW7&amp;BB7&amp;BC7&amp;BD7=""),"",IF(AND(A7=0,BP7&lt;&gt;1,BW7="",BW7&amp;BO7&amp;BN7&amp;BM7&amp;AU7&amp;AV7&amp;AW7&amp;BB7&amp;BC7&amp;BD7=""),"Keine Berechnung erforderlich, da keine LWR-Pflicht und kein freiwilliger LWR vorgesehen (s. Angabe im Blatt 'Abklärung LWR')",IF(BP7=1,Kriterientabellen!C$97,IF(BW7&gt;"",BW7,BW7&amp;BO7&amp;BN7&amp;BM7&amp;AU7&amp;AV7&amp;AW7&amp;BB7&amp;BC7&amp;BD7))))</f>
        <v/>
      </c>
      <c r="N7" s="142"/>
      <c r="O7" s="118"/>
      <c r="P7" s="119"/>
      <c r="Q7" s="120"/>
      <c r="R7" s="121"/>
      <c r="S7" s="277">
        <f>'Abklärung LWR'!K7</f>
        <v>0</v>
      </c>
      <c r="U7" s="220">
        <f>IF(Kriterientabellen!L$79=TRUE,V7,E7)</f>
        <v>0</v>
      </c>
      <c r="V7" s="133">
        <f t="shared" ref="V7" si="73">SUM(I7:K7)</f>
        <v>0</v>
      </c>
      <c r="W7" s="252">
        <f>IF(H7=Kriterientabellen!$C$12,1,IF(H7=Kriterientabellen!$C$13,2,IF(H7=Kriterientabellen!$C$14,3,IF(H7=Kriterientabellen!$C$15,4,0))))</f>
        <v>3</v>
      </c>
      <c r="X7" s="252">
        <f>IF(Kriterientabellen!L$82=TRUE,IF(W7=3,INDEX(Brandfaktor,1,2),INDEX(Brandfaktor,1,1)),INDEX(Brandfaktor,1,1))</f>
        <v>2</v>
      </c>
      <c r="Y7" s="127">
        <f t="shared" si="2"/>
        <v>1</v>
      </c>
      <c r="Z7" s="127">
        <f t="shared" si="3"/>
        <v>0.4</v>
      </c>
      <c r="AA7" s="127">
        <f t="shared" ref="AA7" si="74">VLOOKUP(U7,Zuschlag,2)</f>
        <v>0.67</v>
      </c>
      <c r="AB7" s="176">
        <f>IF(U7&lt;Kriterientabellen!$P$29,Kriterientabellen!$Q$29,IF(U7&gt;=Kriterientabellen!$P$30,Kriterientabellen!$Q$30,0.0000000833*U7*U7*U7-0.0001*U7*U7+0.02417*U7+8.5))</f>
        <v>10</v>
      </c>
      <c r="AC7" s="253">
        <f>IF(AND(H7=Kriterientabellen!C$14,Kriterientabellen!L$82),IF(U7&lt;Kriterientabellen!$P$29,Kriterientabellen!$R$29,IF(U7&gt;=Kriterientabellen!$P$30,Kriterientabellen!$R$31,0.15*U7+15)),IF(U7&lt;Kriterientabellen!$P$29,Kriterientabellen!$R$29,IF(U7&gt;=Kriterientabellen!$P$30,Kriterientabellen!$R$30,0.3*U7)))</f>
        <v>30</v>
      </c>
      <c r="AD7" s="150">
        <f t="shared" ref="AD7" si="75">(U7*X7*(1+AA7)*AB7*AC7/1000)*BJ7</f>
        <v>0</v>
      </c>
      <c r="AE7" s="132">
        <f t="shared" ref="AE7" si="76">(U7*Y7*(1+AA7)*AB7*AC7/1000)*BK7</f>
        <v>0</v>
      </c>
      <c r="AF7" s="132">
        <f t="shared" ref="AF7" si="77">(U7*Z7*(1+AA7)*AB7*AC7/1000)*BL7</f>
        <v>0</v>
      </c>
      <c r="AG7" s="221">
        <f>IF(Kriterientabellen!O$79=TRUE,I7/V7*AD7+J7/V7*AE7+K7/V7*AF7,MAX(AD7:AF7)*BH7)</f>
        <v>0</v>
      </c>
      <c r="AH7" s="196">
        <f>IF(C7=Kriterientabellen!$C$7,1,IF(C7=Kriterientabellen!$C$8,2,0))</f>
        <v>0</v>
      </c>
      <c r="AI7" s="127">
        <f t="shared" ref="AI7" si="78">IF(D7&lt;=6,1,IF(D7=9,2,IF(D7&lt;=12,3,4)))</f>
        <v>1</v>
      </c>
      <c r="AJ7" s="127">
        <f t="shared" ref="AJ7" si="79">IF(U7&lt;250,U7,250)</f>
        <v>0</v>
      </c>
      <c r="AK7" s="127" t="e">
        <f t="shared" ref="AK7" si="80">IF(U7&gt;250,INDEX(Nennbedarf,2,AH7),INDEX(Nennbedarf,1,AH7))</f>
        <v>#VALUE!</v>
      </c>
      <c r="AL7" s="154">
        <f t="shared" ref="AL7" si="81">IF(U7&gt;250,INDEX(Nennbedarf,2,3),INDEX(Nennbedarf,1,3))</f>
        <v>4</v>
      </c>
      <c r="AM7" s="153">
        <f t="shared" ref="AM7" si="82">INDEX(NennwirkBA,MATCH(U7,NennwirkBA,1),1)</f>
        <v>0</v>
      </c>
      <c r="AN7" s="134">
        <f t="shared" ref="AN7" si="83">VLOOKUP(AM7,Nennwirk,AI7+1)</f>
        <v>30</v>
      </c>
      <c r="AO7" s="135">
        <f t="shared" ref="AO7" si="84">INDEX(NennwirkBA,MATCH(U7,NennwirkBA,1)+1,1)</f>
        <v>50</v>
      </c>
      <c r="AP7" s="135">
        <f t="shared" ref="AP7" si="85">VLOOKUP(AO7,Nennwirk,AI7+1)</f>
        <v>30</v>
      </c>
      <c r="AQ7" s="204">
        <f t="shared" ref="AQ7" si="86">AN7+(AP7-AN7)/(AO7-AM7)*(U7-AM7)</f>
        <v>30</v>
      </c>
      <c r="AR7" s="237" t="e">
        <f t="shared" ref="AR7" si="87">AJ7*AK7*AQ7/1000*MAX(BJ7:BK7)</f>
        <v>#VALUE!</v>
      </c>
      <c r="AS7" s="238">
        <f t="shared" ref="AS7" si="88">AJ7*AL7*AQ7/1000*BL7</f>
        <v>0</v>
      </c>
      <c r="AT7" s="239" t="e">
        <f>IF(Kriterientabellen!O$79=TRUE,(I7+J7)/V7*AR7+K7/V7*AS7,MAX(AR7:AS7)*BH7)</f>
        <v>#VALUE!</v>
      </c>
      <c r="AU7" s="211" t="str">
        <f>IF(C7=Kriterientabellen!$C$7,IF('LWR Berechnung'!D7&gt;Kriterientabellen!$E$50,INDEX(Meldungen,1,1),""),"")</f>
        <v/>
      </c>
      <c r="AV7" s="138" t="str">
        <f>IF(C7=Kriterientabellen!$C$8,IF(D7&gt;Kriterientabellen!$E$52,IF(H7=Kriterientabellen!$C$15,"",IF((I7+J7)&gt;0,INDEX(Meldungen,2,1),"")),""),"")</f>
        <v/>
      </c>
      <c r="AW7" s="138" t="str">
        <f>IF(C7=Kriterientabellen!$C$8,IF(D7&gt;Kriterientabellen!$E$51,INDEX(Meldungen,3,1),""),"")</f>
        <v/>
      </c>
      <c r="AX7" s="138">
        <f>IF(H7=Kriterientabellen!$C$15,IF(C7=Kriterientabellen!$C$7,3,4),IF(H7=Kriterientabellen!$C$13,2,1))</f>
        <v>1</v>
      </c>
      <c r="AY7" s="138">
        <f t="shared" ref="AY7" si="89">IF(BJ7=1,1,IF(BK7=1,2,IF(BL7=1,3,3)))</f>
        <v>3</v>
      </c>
      <c r="AZ7" s="138">
        <f t="shared" ref="AZ7" si="90">INDEX(BAGroesse,AY7,AX7)*IF(F7&lt;1,FaktorLD,1)</f>
        <v>3600</v>
      </c>
      <c r="BA7" s="143">
        <f t="shared" ref="BA7" si="91">INDEX(ObergrenzeLWR,AY7,AX7)*IF(F7&lt;1,FaktorLD2,1)</f>
        <v>3700</v>
      </c>
      <c r="BB7" s="138" t="str">
        <f t="shared" ref="BB7" si="92">IF(E7&gt;AZ7,INDEX(Meldungen,4,1),"")</f>
        <v/>
      </c>
      <c r="BC7" s="138" t="str">
        <f t="shared" ref="BC7" si="93">IF(E7&gt;BA7,INDEX(Meldungen,5,1),"")</f>
        <v/>
      </c>
      <c r="BD7" s="138" t="str">
        <f>IF(F7&gt;IF(C7=Kriterientabellen!$C$7,Kriterientabellen!$D$50,Kriterientabellen!$D$51),INDEX(Meldungen,6,1),"")</f>
        <v/>
      </c>
      <c r="BE7" s="149">
        <f t="shared" ref="BE7" si="94">IF(V7=0,1,0)</f>
        <v>1</v>
      </c>
      <c r="BF7" s="146">
        <f t="shared" ref="BF7" si="95">IF(LEN(AU7&amp;AW7&amp;BC7)+BE7&gt;0,1,0)</f>
        <v>1</v>
      </c>
      <c r="BG7" s="147">
        <f>IF(F7&lt;=Kriterientabellen!$D$43,1,IF(F7&lt;=Kriterientabellen!$D$44,2,IF(F7&lt;=Kriterientabellen!$D$45,3,IF(F7&gt;Kriterientabellen!$D$46,4,3))))</f>
        <v>1</v>
      </c>
      <c r="BH7" s="178">
        <f t="shared" ref="BH7" si="96">INDEX(LDFaktor,BG7,2)</f>
        <v>0.5</v>
      </c>
      <c r="BI7" s="291" t="e">
        <f t="shared" ref="BI7" si="97">IF(MIN(AG7,AT7)&gt;KlRunden,IF(Runden=TRUE,IF(U7&gt;100,GrRunden,KlRunden),1),1)</f>
        <v>#VALUE!</v>
      </c>
      <c r="BJ7" s="290">
        <f t="shared" ref="BJ7" si="98">IF(I7&gt;0,IF(V7&lt;=MaxMenge,IF(I7/V7&gt;Anteil/100,1,0),IF(I7&gt;Uebermenge,1,0)),0)</f>
        <v>0</v>
      </c>
      <c r="BK7" s="202">
        <f t="shared" ref="BK7" si="99">IF(J7&gt;0,IF(V7&lt;=MaxMenge,IF(J7/V7&gt;Anteil/100,1,0),IF(J7&gt;Uebermenge,1,0)),0)</f>
        <v>0</v>
      </c>
      <c r="BL7" s="203">
        <f t="shared" ref="BL7" si="100">IF(K7&gt;0,1,0)</f>
        <v>0</v>
      </c>
      <c r="BM7" s="236" t="str">
        <f>IF(Kriterientabellen!O$79=TRUE,"",IF(SUM(BJ7:BL7)&gt;1,Kriterientabellen!D$85,""))</f>
        <v/>
      </c>
      <c r="BN7" s="258" t="str">
        <f>IF(SUM(BJ7:BL7)&gt;1,IF(I7&gt;MaxMenge,Kriterientabellen!D$86,""),"")</f>
        <v/>
      </c>
      <c r="BO7" s="279" t="str">
        <f>IF(AH7=2,IF(I7&gt;0,IF(D7&gt;Kriterientabellen!E$53,Kriterientabellen!D$87,""),""),"")</f>
        <v/>
      </c>
      <c r="BP7" s="281">
        <f>IF(ISERROR(IF(VLOOKUP(A7,'Abklärung LWR'!A$5:S$18,19,FALSE)=TRUE,Kriterientabellen!E$93,0)),0,IF(VLOOKUP(A7,'Abklärung LWR'!A$5:S$18,19,FALSE)=TRUE,Kriterientabellen!E$93,0))</f>
        <v>0</v>
      </c>
      <c r="BQ7" s="313">
        <f t="shared" ref="BQ7" si="101">IF(BE7=0,1,0)</f>
        <v>0</v>
      </c>
      <c r="BR7" s="306">
        <f t="shared" ref="BR7" si="102">IF(C7&gt;"",1,0)</f>
        <v>0</v>
      </c>
      <c r="BS7" s="305">
        <f t="shared" ref="BS7" si="103">IF(D7&gt;0,1,0)</f>
        <v>0</v>
      </c>
      <c r="BT7" s="305">
        <f t="shared" ref="BT7" si="104">IF(E7&gt;0,1,0)</f>
        <v>0</v>
      </c>
      <c r="BU7" s="305">
        <f t="shared" ref="BU7" si="105">IF(H7&gt;"",1,0)</f>
        <v>0</v>
      </c>
      <c r="BV7" s="305">
        <f t="shared" ref="BV7" si="106">IF(BP7=1,5,SUM(BQ7:BU7))</f>
        <v>0</v>
      </c>
      <c r="BW7" s="314" t="str">
        <f>IF(BV7&gt;0,IF(BV7&lt;5,Kriterientabellen!$D$101,""),"")</f>
        <v/>
      </c>
    </row>
    <row r="8" spans="1:75" s="51" customFormat="1" ht="65.25" customHeight="1" x14ac:dyDescent="0.2">
      <c r="A8" s="284">
        <f>IF('Abklärung LWR'!A8&lt;&gt;0,'Abklärung LWR'!A8,0)</f>
        <v>0</v>
      </c>
      <c r="B8" s="509">
        <f>'Abklärung LWR'!B8</f>
        <v>0</v>
      </c>
      <c r="C8" s="533"/>
      <c r="D8" s="116"/>
      <c r="E8" s="117"/>
      <c r="F8" s="275">
        <f t="shared" si="72"/>
        <v>0</v>
      </c>
      <c r="G8" s="174"/>
      <c r="H8" s="173"/>
      <c r="I8" s="208"/>
      <c r="J8" s="209"/>
      <c r="K8" s="210"/>
      <c r="L8" s="276" t="e">
        <f>IF(BP8=1,Kriterientabellen!H$93,MROUND(IF(BF8=0,IF(H8=Kriterientabellen!$C$15,'LWR Berechnung'!AT8,'LWR Berechnung'!AG8),""),BI8))</f>
        <v>#VALUE!</v>
      </c>
      <c r="M8" s="274" t="str">
        <f>IF(AND(A8=0,B8=0,BP8&lt;&gt;1,BW8="",BW8&amp;BO8&amp;BN8&amp;BM8&amp;AU8&amp;AV8&amp;AW8&amp;BB8&amp;BC8&amp;BD8=""),"",IF(AND(A8=0,BP8&lt;&gt;1,BW8="",BW8&amp;BO8&amp;BN8&amp;BM8&amp;AU8&amp;AV8&amp;AW8&amp;BB8&amp;BC8&amp;BD8=""),"Keine Berechnung erforderlich, da keine LWR-Pflicht und kein freiwilliger LWR vorgesehen (s. Angabe im Blatt 'Abklärung LWR')",IF(BP8=1,Kriterientabellen!C$97,IF(BW8&gt;"",BW8,BW8&amp;BO8&amp;BN8&amp;BM8&amp;AU8&amp;AV8&amp;AW8&amp;BB8&amp;BC8&amp;BD8))))</f>
        <v/>
      </c>
      <c r="N8" s="142"/>
      <c r="O8" s="118"/>
      <c r="P8" s="119"/>
      <c r="Q8" s="120"/>
      <c r="R8" s="121"/>
      <c r="S8" s="277">
        <f>'Abklärung LWR'!K8</f>
        <v>0</v>
      </c>
      <c r="U8" s="220">
        <f>IF(Kriterientabellen!L$79=TRUE,V8,E8)</f>
        <v>0</v>
      </c>
      <c r="V8" s="133">
        <f t="shared" si="1"/>
        <v>0</v>
      </c>
      <c r="W8" s="252">
        <f>IF(H8=Kriterientabellen!$C$12,1,IF(H8=Kriterientabellen!$C$13,2,IF(H8=Kriterientabellen!$C$14,3,IF(H8=Kriterientabellen!$C$15,4,0))))</f>
        <v>3</v>
      </c>
      <c r="X8" s="252">
        <f>IF(Kriterientabellen!L$82=TRUE,IF(W8=3,INDEX(Brandfaktor,1,2),INDEX(Brandfaktor,1,1)),INDEX(Brandfaktor,1,1))</f>
        <v>2</v>
      </c>
      <c r="Y8" s="127">
        <f t="shared" si="2"/>
        <v>1</v>
      </c>
      <c r="Z8" s="127">
        <f t="shared" si="3"/>
        <v>0.4</v>
      </c>
      <c r="AA8" s="127">
        <f t="shared" si="4"/>
        <v>0.67</v>
      </c>
      <c r="AB8" s="176">
        <f>IF(U8&lt;Kriterientabellen!$P$29,Kriterientabellen!$Q$29,IF(U8&gt;=Kriterientabellen!$P$30,Kriterientabellen!$Q$30,0.0000000833*U8*U8*U8-0.0001*U8*U8+0.02417*U8+8.5))</f>
        <v>10</v>
      </c>
      <c r="AC8" s="253">
        <f>IF(AND(H8=Kriterientabellen!C$14,Kriterientabellen!L$82),IF(U8&lt;Kriterientabellen!$P$29,Kriterientabellen!$R$29,IF(U8&gt;=Kriterientabellen!$P$30,Kriterientabellen!$R$31,0.15*U8+15)),IF(U8&lt;Kriterientabellen!$P$29,Kriterientabellen!$R$29,IF(U8&gt;=Kriterientabellen!$P$30,Kriterientabellen!$R$30,0.3*U8)))</f>
        <v>30</v>
      </c>
      <c r="AD8" s="150">
        <f t="shared" si="5"/>
        <v>0</v>
      </c>
      <c r="AE8" s="132">
        <f t="shared" si="6"/>
        <v>0</v>
      </c>
      <c r="AF8" s="132">
        <f t="shared" si="7"/>
        <v>0</v>
      </c>
      <c r="AG8" s="221">
        <f>IF(Kriterientabellen!O$79=TRUE,I8/V8*AD8+J8/V8*AE8+K8/V8*AF8,MAX(AD8:AF8)*BH8)</f>
        <v>0</v>
      </c>
      <c r="AH8" s="196">
        <f>IF(C8=Kriterientabellen!$C$7,1,IF(C8=Kriterientabellen!$C$8,2,0))</f>
        <v>0</v>
      </c>
      <c r="AI8" s="127">
        <f t="shared" si="8"/>
        <v>1</v>
      </c>
      <c r="AJ8" s="127">
        <f t="shared" si="9"/>
        <v>0</v>
      </c>
      <c r="AK8" s="127" t="e">
        <f t="shared" si="10"/>
        <v>#VALUE!</v>
      </c>
      <c r="AL8" s="154">
        <f t="shared" si="11"/>
        <v>4</v>
      </c>
      <c r="AM8" s="153">
        <f t="shared" si="12"/>
        <v>0</v>
      </c>
      <c r="AN8" s="134">
        <f t="shared" si="13"/>
        <v>30</v>
      </c>
      <c r="AO8" s="135">
        <f t="shared" si="14"/>
        <v>50</v>
      </c>
      <c r="AP8" s="135">
        <f t="shared" si="15"/>
        <v>30</v>
      </c>
      <c r="AQ8" s="204">
        <f t="shared" si="16"/>
        <v>30</v>
      </c>
      <c r="AR8" s="237" t="e">
        <f t="shared" si="17"/>
        <v>#VALUE!</v>
      </c>
      <c r="AS8" s="238">
        <f t="shared" si="18"/>
        <v>0</v>
      </c>
      <c r="AT8" s="239" t="e">
        <f>IF(Kriterientabellen!O$79=TRUE,(I8+J8)/V8*AR8+K8/V8*AS8,MAX(AR8:AS8)*BH8)</f>
        <v>#VALUE!</v>
      </c>
      <c r="AU8" s="211" t="str">
        <f>IF(C8=Kriterientabellen!$C$7,IF('LWR Berechnung'!D8&gt;Kriterientabellen!$E$50,INDEX(Meldungen,1,1),""),"")</f>
        <v/>
      </c>
      <c r="AV8" s="138" t="str">
        <f>IF(C8=Kriterientabellen!$C$8,IF(D8&gt;Kriterientabellen!$E$52,IF(H8=Kriterientabellen!$C$15,"",IF((I8+J8)&gt;0,INDEX(Meldungen,2,1),"")),""),"")</f>
        <v/>
      </c>
      <c r="AW8" s="138" t="str">
        <f>IF(C8=Kriterientabellen!$C$8,IF(D8&gt;Kriterientabellen!$E$51,INDEX(Meldungen,3,1),""),"")</f>
        <v/>
      </c>
      <c r="AX8" s="138">
        <f>IF(H8=Kriterientabellen!$C$15,IF(C8=Kriterientabellen!$C$7,3,4),IF(H8=Kriterientabellen!$C$13,2,1))</f>
        <v>1</v>
      </c>
      <c r="AY8" s="138">
        <f t="shared" si="19"/>
        <v>3</v>
      </c>
      <c r="AZ8" s="138">
        <f t="shared" si="20"/>
        <v>3600</v>
      </c>
      <c r="BA8" s="143">
        <f t="shared" si="21"/>
        <v>3700</v>
      </c>
      <c r="BB8" s="138" t="str">
        <f t="shared" si="22"/>
        <v/>
      </c>
      <c r="BC8" s="138" t="str">
        <f t="shared" si="23"/>
        <v/>
      </c>
      <c r="BD8" s="138" t="str">
        <f>IF(F8&gt;IF(C8=Kriterientabellen!$C$7,Kriterientabellen!$D$50,Kriterientabellen!$D$51),INDEX(Meldungen,6,1),"")</f>
        <v/>
      </c>
      <c r="BE8" s="149">
        <f t="shared" si="24"/>
        <v>1</v>
      </c>
      <c r="BF8" s="146">
        <f t="shared" si="25"/>
        <v>1</v>
      </c>
      <c r="BG8" s="147">
        <f>IF(F8&lt;=Kriterientabellen!$D$43,1,IF(F8&lt;=Kriterientabellen!$D$44,2,IF(F8&lt;=Kriterientabellen!$D$45,3,IF(F8&gt;Kriterientabellen!$D$46,4,3))))</f>
        <v>1</v>
      </c>
      <c r="BH8" s="178">
        <f t="shared" si="26"/>
        <v>0.5</v>
      </c>
      <c r="BI8" s="291" t="e">
        <f t="shared" si="27"/>
        <v>#VALUE!</v>
      </c>
      <c r="BJ8" s="290">
        <f t="shared" si="28"/>
        <v>0</v>
      </c>
      <c r="BK8" s="202">
        <f t="shared" si="29"/>
        <v>0</v>
      </c>
      <c r="BL8" s="203">
        <f t="shared" si="30"/>
        <v>0</v>
      </c>
      <c r="BM8" s="236" t="str">
        <f>IF(Kriterientabellen!O$79=TRUE,"",IF(SUM(BJ8:BL8)&gt;1,Kriterientabellen!D$85,""))</f>
        <v/>
      </c>
      <c r="BN8" s="258" t="str">
        <f>IF(SUM(BJ8:BL8)&gt;1,IF(I8&gt;MaxMenge,Kriterientabellen!D$86,""),"")</f>
        <v/>
      </c>
      <c r="BO8" s="279" t="str">
        <f>IF(AH8=2,IF(I8&gt;0,IF(D8&gt;Kriterientabellen!E$53,Kriterientabellen!D$87,""),""),"")</f>
        <v/>
      </c>
      <c r="BP8" s="281">
        <f>IF(ISERROR(IF(VLOOKUP(A8,'Abklärung LWR'!A$5:S$18,19,FALSE)=TRUE,Kriterientabellen!E$93,0)),0,IF(VLOOKUP(A8,'Abklärung LWR'!A$5:S$18,19,FALSE)=TRUE,Kriterientabellen!E$93,0))</f>
        <v>0</v>
      </c>
      <c r="BQ8" s="313">
        <f t="shared" si="31"/>
        <v>0</v>
      </c>
      <c r="BR8" s="306">
        <f t="shared" si="32"/>
        <v>0</v>
      </c>
      <c r="BS8" s="305">
        <f t="shared" si="33"/>
        <v>0</v>
      </c>
      <c r="BT8" s="305">
        <f t="shared" si="34"/>
        <v>0</v>
      </c>
      <c r="BU8" s="305">
        <f t="shared" si="35"/>
        <v>0</v>
      </c>
      <c r="BV8" s="305">
        <f t="shared" si="36"/>
        <v>0</v>
      </c>
      <c r="BW8" s="314" t="str">
        <f>IF(BV8&gt;0,IF(BV8&lt;5,Kriterientabellen!$D$101,""),"")</f>
        <v/>
      </c>
    </row>
    <row r="9" spans="1:75" s="51" customFormat="1" ht="65.25" customHeight="1" x14ac:dyDescent="0.2">
      <c r="A9" s="284">
        <f>IF('Abklärung LWR'!A9&lt;&gt;0,'Abklärung LWR'!A9,0)</f>
        <v>0</v>
      </c>
      <c r="B9" s="509">
        <f>'Abklärung LWR'!B9</f>
        <v>0</v>
      </c>
      <c r="C9" s="533"/>
      <c r="D9" s="116"/>
      <c r="E9" s="117"/>
      <c r="F9" s="275">
        <f t="shared" si="72"/>
        <v>0</v>
      </c>
      <c r="G9" s="174"/>
      <c r="H9" s="173"/>
      <c r="I9" s="208"/>
      <c r="J9" s="209"/>
      <c r="K9" s="210"/>
      <c r="L9" s="276" t="e">
        <f>IF(BP9=1,Kriterientabellen!H$93,MROUND(IF(BF9=0,IF(H9=Kriterientabellen!$C$15,'LWR Berechnung'!AT9,'LWR Berechnung'!AG9),""),BI9))</f>
        <v>#VALUE!</v>
      </c>
      <c r="M9" s="274" t="str">
        <f>IF(AND(A9=0,B9=0,BP9&lt;&gt;1,BW9="",BW9&amp;BO9&amp;BN9&amp;BM9&amp;AU9&amp;AV9&amp;AW9&amp;BB9&amp;BC9&amp;BD9=""),"",IF(AND(A9=0,BP9&lt;&gt;1,BW9="",BW9&amp;BO9&amp;BN9&amp;BM9&amp;AU9&amp;AV9&amp;AW9&amp;BB9&amp;BC9&amp;BD9=""),"Keine Berechnung erforderlich, da keine LWR-Pflicht und kein freiwilliger LWR vorgesehen (s. Angabe im Blatt 'Abklärung LWR')",IF(BP9=1,Kriterientabellen!C$97,IF(BW9&gt;"",BW9,BW9&amp;BO9&amp;BN9&amp;BM9&amp;AU9&amp;AV9&amp;AW9&amp;BB9&amp;BC9&amp;BD9))))</f>
        <v/>
      </c>
      <c r="N9" s="142"/>
      <c r="O9" s="118"/>
      <c r="P9" s="119"/>
      <c r="Q9" s="120"/>
      <c r="R9" s="121"/>
      <c r="S9" s="277">
        <f>'Abklärung LWR'!K9</f>
        <v>0</v>
      </c>
      <c r="U9" s="220">
        <f>IF(Kriterientabellen!L$79=TRUE,V9,E9)</f>
        <v>0</v>
      </c>
      <c r="V9" s="133">
        <f t="shared" si="1"/>
        <v>0</v>
      </c>
      <c r="W9" s="252">
        <f>IF(H9=Kriterientabellen!$C$12,1,IF(H9=Kriterientabellen!$C$13,2,IF(H9=Kriterientabellen!$C$14,3,IF(H9=Kriterientabellen!$C$15,4,0))))</f>
        <v>3</v>
      </c>
      <c r="X9" s="252">
        <f>IF(Kriterientabellen!L$82=TRUE,IF(W9=3,INDEX(Brandfaktor,1,2),INDEX(Brandfaktor,1,1)),INDEX(Brandfaktor,1,1))</f>
        <v>2</v>
      </c>
      <c r="Y9" s="127">
        <f t="shared" si="2"/>
        <v>1</v>
      </c>
      <c r="Z9" s="127">
        <f t="shared" si="3"/>
        <v>0.4</v>
      </c>
      <c r="AA9" s="127">
        <f t="shared" si="4"/>
        <v>0.67</v>
      </c>
      <c r="AB9" s="176">
        <f>IF(U9&lt;Kriterientabellen!$P$29,Kriterientabellen!$Q$29,IF(U9&gt;=Kriterientabellen!$P$30,Kriterientabellen!$Q$30,0.0000000833*U9*U9*U9-0.0001*U9*U9+0.02417*U9+8.5))</f>
        <v>10</v>
      </c>
      <c r="AC9" s="253">
        <f>IF(AND(H9=Kriterientabellen!C$14,Kriterientabellen!L$82),IF(U9&lt;Kriterientabellen!$P$29,Kriterientabellen!$R$29,IF(U9&gt;=Kriterientabellen!$P$30,Kriterientabellen!$R$31,0.15*U9+15)),IF(U9&lt;Kriterientabellen!$P$29,Kriterientabellen!$R$29,IF(U9&gt;=Kriterientabellen!$P$30,Kriterientabellen!$R$30,0.3*U9)))</f>
        <v>30</v>
      </c>
      <c r="AD9" s="150">
        <f t="shared" si="5"/>
        <v>0</v>
      </c>
      <c r="AE9" s="132">
        <f t="shared" si="6"/>
        <v>0</v>
      </c>
      <c r="AF9" s="132">
        <f t="shared" si="7"/>
        <v>0</v>
      </c>
      <c r="AG9" s="221">
        <f>IF(Kriterientabellen!O$79=TRUE,I9/V9*AD9+J9/V9*AE9+K9/V9*AF9,MAX(AD9:AF9)*BH9)</f>
        <v>0</v>
      </c>
      <c r="AH9" s="196">
        <f>IF(C9=Kriterientabellen!$C$7,1,IF(C9=Kriterientabellen!$C$8,2,0))</f>
        <v>0</v>
      </c>
      <c r="AI9" s="127">
        <f t="shared" si="8"/>
        <v>1</v>
      </c>
      <c r="AJ9" s="127">
        <f t="shared" si="9"/>
        <v>0</v>
      </c>
      <c r="AK9" s="127" t="e">
        <f t="shared" si="10"/>
        <v>#VALUE!</v>
      </c>
      <c r="AL9" s="154">
        <f t="shared" si="11"/>
        <v>4</v>
      </c>
      <c r="AM9" s="153">
        <f t="shared" si="12"/>
        <v>0</v>
      </c>
      <c r="AN9" s="134">
        <f t="shared" si="13"/>
        <v>30</v>
      </c>
      <c r="AO9" s="135">
        <f t="shared" si="14"/>
        <v>50</v>
      </c>
      <c r="AP9" s="135">
        <f t="shared" si="15"/>
        <v>30</v>
      </c>
      <c r="AQ9" s="204">
        <f t="shared" si="16"/>
        <v>30</v>
      </c>
      <c r="AR9" s="237" t="e">
        <f t="shared" si="17"/>
        <v>#VALUE!</v>
      </c>
      <c r="AS9" s="238">
        <f t="shared" si="18"/>
        <v>0</v>
      </c>
      <c r="AT9" s="239" t="e">
        <f>IF(Kriterientabellen!O$79=TRUE,(I9+J9)/V9*AR9+K9/V9*AS9,MAX(AR9:AS9)*BH9)</f>
        <v>#VALUE!</v>
      </c>
      <c r="AU9" s="211" t="str">
        <f>IF(C9=Kriterientabellen!$C$7,IF('LWR Berechnung'!D9&gt;Kriterientabellen!$E$50,INDEX(Meldungen,1,1),""),"")</f>
        <v/>
      </c>
      <c r="AV9" s="138" t="str">
        <f>IF(C9=Kriterientabellen!$C$8,IF(D9&gt;Kriterientabellen!$E$52,IF(H9=Kriterientabellen!$C$15,"",IF((I9+J9)&gt;0,INDEX(Meldungen,2,1),"")),""),"")</f>
        <v/>
      </c>
      <c r="AW9" s="138" t="str">
        <f>IF(C9=Kriterientabellen!$C$8,IF(D9&gt;Kriterientabellen!$E$51,INDEX(Meldungen,3,1),""),"")</f>
        <v/>
      </c>
      <c r="AX9" s="138">
        <f>IF(H9=Kriterientabellen!$C$15,IF(C9=Kriterientabellen!$C$7,3,4),IF(H9=Kriterientabellen!$C$13,2,1))</f>
        <v>1</v>
      </c>
      <c r="AY9" s="138">
        <f t="shared" si="19"/>
        <v>3</v>
      </c>
      <c r="AZ9" s="138">
        <f t="shared" si="20"/>
        <v>3600</v>
      </c>
      <c r="BA9" s="143">
        <f t="shared" si="21"/>
        <v>3700</v>
      </c>
      <c r="BB9" s="138" t="str">
        <f t="shared" si="22"/>
        <v/>
      </c>
      <c r="BC9" s="138" t="str">
        <f t="shared" si="23"/>
        <v/>
      </c>
      <c r="BD9" s="138" t="str">
        <f>IF(F9&gt;IF(C9=Kriterientabellen!$C$7,Kriterientabellen!$D$50,Kriterientabellen!$D$51),INDEX(Meldungen,6,1),"")</f>
        <v/>
      </c>
      <c r="BE9" s="149">
        <f t="shared" si="24"/>
        <v>1</v>
      </c>
      <c r="BF9" s="146">
        <f t="shared" si="25"/>
        <v>1</v>
      </c>
      <c r="BG9" s="147">
        <f>IF(F9&lt;=Kriterientabellen!$D$43,1,IF(F9&lt;=Kriterientabellen!$D$44,2,IF(F9&lt;=Kriterientabellen!$D$45,3,IF(F9&gt;Kriterientabellen!$D$46,4,3))))</f>
        <v>1</v>
      </c>
      <c r="BH9" s="178">
        <f t="shared" si="26"/>
        <v>0.5</v>
      </c>
      <c r="BI9" s="291" t="e">
        <f t="shared" si="27"/>
        <v>#VALUE!</v>
      </c>
      <c r="BJ9" s="290">
        <f t="shared" si="28"/>
        <v>0</v>
      </c>
      <c r="BK9" s="202">
        <f t="shared" si="29"/>
        <v>0</v>
      </c>
      <c r="BL9" s="203">
        <f t="shared" si="30"/>
        <v>0</v>
      </c>
      <c r="BM9" s="236" t="str">
        <f>IF(Kriterientabellen!O$79=TRUE,"",IF(SUM(BJ9:BL9)&gt;1,Kriterientabellen!D$85,""))</f>
        <v/>
      </c>
      <c r="BN9" s="258" t="str">
        <f>IF(SUM(BJ9:BL9)&gt;1,IF(I9&gt;MaxMenge,Kriterientabellen!D$86,""),"")</f>
        <v/>
      </c>
      <c r="BO9" s="279" t="str">
        <f>IF(AH9=2,IF(I9&gt;0,IF(D9&gt;Kriterientabellen!E$53,Kriterientabellen!D$87,""),""),"")</f>
        <v/>
      </c>
      <c r="BP9" s="281">
        <f>IF(ISERROR(IF(VLOOKUP(A9,'Abklärung LWR'!A$5:S$18,19,FALSE)=TRUE,Kriterientabellen!E$93,0)),0,IF(VLOOKUP(A9,'Abklärung LWR'!A$5:S$18,19,FALSE)=TRUE,Kriterientabellen!E$93,0))</f>
        <v>0</v>
      </c>
      <c r="BQ9" s="313">
        <f t="shared" si="31"/>
        <v>0</v>
      </c>
      <c r="BR9" s="306">
        <f t="shared" si="32"/>
        <v>0</v>
      </c>
      <c r="BS9" s="305">
        <f t="shared" si="33"/>
        <v>0</v>
      </c>
      <c r="BT9" s="305">
        <f t="shared" si="34"/>
        <v>0</v>
      </c>
      <c r="BU9" s="305">
        <f t="shared" si="35"/>
        <v>0</v>
      </c>
      <c r="BV9" s="305">
        <f t="shared" si="36"/>
        <v>0</v>
      </c>
      <c r="BW9" s="314" t="str">
        <f>IF(BV9&gt;0,IF(BV9&lt;5,Kriterientabellen!$D$101,""),"")</f>
        <v/>
      </c>
    </row>
    <row r="10" spans="1:75" s="51" customFormat="1" ht="65.25" customHeight="1" x14ac:dyDescent="0.2">
      <c r="A10" s="284">
        <f>IF('Abklärung LWR'!A10&lt;&gt;0,'Abklärung LWR'!A10,0)</f>
        <v>0</v>
      </c>
      <c r="B10" s="509">
        <f>'Abklärung LWR'!B10</f>
        <v>0</v>
      </c>
      <c r="C10" s="533"/>
      <c r="D10" s="116"/>
      <c r="E10" s="117"/>
      <c r="F10" s="275">
        <f t="shared" si="72"/>
        <v>0</v>
      </c>
      <c r="G10" s="174"/>
      <c r="H10" s="173"/>
      <c r="I10" s="208"/>
      <c r="J10" s="209"/>
      <c r="K10" s="210"/>
      <c r="L10" s="276" t="e">
        <f>IF(BP10=1,Kriterientabellen!H$93,MROUND(IF(BF10=0,IF(H10=Kriterientabellen!$C$15,'LWR Berechnung'!AT10,'LWR Berechnung'!AG10),""),BI10))</f>
        <v>#VALUE!</v>
      </c>
      <c r="M10" s="274" t="str">
        <f>IF(AND(A10=0,B10=0,BP10&lt;&gt;1,BW10="",BW10&amp;BO10&amp;BN10&amp;BM10&amp;AU10&amp;AV10&amp;AW10&amp;BB10&amp;BC10&amp;BD10=""),"",IF(AND(A10=0,BP10&lt;&gt;1,BW10="",BW10&amp;BO10&amp;BN10&amp;BM10&amp;AU10&amp;AV10&amp;AW10&amp;BB10&amp;BC10&amp;BD10=""),"Keine Berechnung erforderlich, da keine LWR-Pflicht und kein freiwilliger LWR vorgesehen (s. Angabe im Blatt 'Abklärung LWR')",IF(BP10=1,Kriterientabellen!C$97,IF(BW10&gt;"",BW10,BW10&amp;BO10&amp;BN10&amp;BM10&amp;AU10&amp;AV10&amp;AW10&amp;BB10&amp;BC10&amp;BD10))))</f>
        <v/>
      </c>
      <c r="N10" s="142"/>
      <c r="O10" s="118"/>
      <c r="P10" s="119"/>
      <c r="Q10" s="120"/>
      <c r="R10" s="121"/>
      <c r="S10" s="277">
        <f>'Abklärung LWR'!K10</f>
        <v>0</v>
      </c>
      <c r="U10" s="220">
        <f>IF(Kriterientabellen!L$79=TRUE,V10,E10)</f>
        <v>0</v>
      </c>
      <c r="V10" s="133">
        <f t="shared" si="1"/>
        <v>0</v>
      </c>
      <c r="W10" s="252">
        <f>IF(H10=Kriterientabellen!$C$12,1,IF(H10=Kriterientabellen!$C$13,2,IF(H10=Kriterientabellen!$C$14,3,IF(H10=Kriterientabellen!$C$15,4,0))))</f>
        <v>3</v>
      </c>
      <c r="X10" s="252">
        <f>IF(Kriterientabellen!L$82=TRUE,IF(W10=3,INDEX(Brandfaktor,1,2),INDEX(Brandfaktor,1,1)),INDEX(Brandfaktor,1,1))</f>
        <v>2</v>
      </c>
      <c r="Y10" s="127">
        <f t="shared" si="2"/>
        <v>1</v>
      </c>
      <c r="Z10" s="127">
        <f t="shared" si="3"/>
        <v>0.4</v>
      </c>
      <c r="AA10" s="127">
        <f t="shared" si="4"/>
        <v>0.67</v>
      </c>
      <c r="AB10" s="176">
        <f>IF(U10&lt;Kriterientabellen!$P$29,Kriterientabellen!$Q$29,IF(U10&gt;=Kriterientabellen!$P$30,Kriterientabellen!$Q$30,0.0000000833*U10*U10*U10-0.0001*U10*U10+0.02417*U10+8.5))</f>
        <v>10</v>
      </c>
      <c r="AC10" s="253">
        <f>IF(AND(H10=Kriterientabellen!C$14,Kriterientabellen!L$82),IF(U10&lt;Kriterientabellen!$P$29,Kriterientabellen!$R$29,IF(U10&gt;=Kriterientabellen!$P$30,Kriterientabellen!$R$31,0.15*U10+15)),IF(U10&lt;Kriterientabellen!$P$29,Kriterientabellen!$R$29,IF(U10&gt;=Kriterientabellen!$P$30,Kriterientabellen!$R$30,0.3*U10)))</f>
        <v>30</v>
      </c>
      <c r="AD10" s="150">
        <f t="shared" si="5"/>
        <v>0</v>
      </c>
      <c r="AE10" s="132">
        <f t="shared" si="6"/>
        <v>0</v>
      </c>
      <c r="AF10" s="132">
        <f t="shared" si="7"/>
        <v>0</v>
      </c>
      <c r="AG10" s="221">
        <f>IF(Kriterientabellen!O$79=TRUE,I10/V10*AD10+J10/V10*AE10+K10/V10*AF10,MAX(AD10:AF10)*BH10)</f>
        <v>0</v>
      </c>
      <c r="AH10" s="196">
        <f>IF(C10=Kriterientabellen!$C$7,1,IF(C10=Kriterientabellen!$C$8,2,0))</f>
        <v>0</v>
      </c>
      <c r="AI10" s="127">
        <f t="shared" si="8"/>
        <v>1</v>
      </c>
      <c r="AJ10" s="127">
        <f t="shared" si="9"/>
        <v>0</v>
      </c>
      <c r="AK10" s="127" t="e">
        <f t="shared" si="10"/>
        <v>#VALUE!</v>
      </c>
      <c r="AL10" s="154">
        <f t="shared" si="11"/>
        <v>4</v>
      </c>
      <c r="AM10" s="153">
        <f t="shared" si="12"/>
        <v>0</v>
      </c>
      <c r="AN10" s="134">
        <f t="shared" si="13"/>
        <v>30</v>
      </c>
      <c r="AO10" s="135">
        <f t="shared" si="14"/>
        <v>50</v>
      </c>
      <c r="AP10" s="135">
        <f t="shared" si="15"/>
        <v>30</v>
      </c>
      <c r="AQ10" s="204">
        <f t="shared" si="16"/>
        <v>30</v>
      </c>
      <c r="AR10" s="237" t="e">
        <f t="shared" si="17"/>
        <v>#VALUE!</v>
      </c>
      <c r="AS10" s="238">
        <f t="shared" si="18"/>
        <v>0</v>
      </c>
      <c r="AT10" s="239" t="e">
        <f>IF(Kriterientabellen!O$79=TRUE,(I10+J10)/V10*AR10+K10/V10*AS10,MAX(AR10:AS10)*BH10)</f>
        <v>#VALUE!</v>
      </c>
      <c r="AU10" s="211" t="str">
        <f>IF(C10=Kriterientabellen!$C$7,IF('LWR Berechnung'!D10&gt;Kriterientabellen!$E$50,INDEX(Meldungen,1,1),""),"")</f>
        <v/>
      </c>
      <c r="AV10" s="138" t="str">
        <f>IF(C10=Kriterientabellen!$C$8,IF(D10&gt;Kriterientabellen!$E$52,IF(H10=Kriterientabellen!$C$15,"",IF((I10+J10)&gt;0,INDEX(Meldungen,2,1),"")),""),"")</f>
        <v/>
      </c>
      <c r="AW10" s="138" t="str">
        <f>IF(C10=Kriterientabellen!$C$8,IF(D10&gt;Kriterientabellen!$E$51,INDEX(Meldungen,3,1),""),"")</f>
        <v/>
      </c>
      <c r="AX10" s="138">
        <f>IF(H10=Kriterientabellen!$C$15,IF(C10=Kriterientabellen!$C$7,3,4),IF(H10=Kriterientabellen!$C$13,2,1))</f>
        <v>1</v>
      </c>
      <c r="AY10" s="138">
        <f t="shared" si="19"/>
        <v>3</v>
      </c>
      <c r="AZ10" s="138">
        <f t="shared" si="20"/>
        <v>3600</v>
      </c>
      <c r="BA10" s="143">
        <f t="shared" si="21"/>
        <v>3700</v>
      </c>
      <c r="BB10" s="138" t="str">
        <f t="shared" si="22"/>
        <v/>
      </c>
      <c r="BC10" s="138" t="str">
        <f t="shared" si="23"/>
        <v/>
      </c>
      <c r="BD10" s="138" t="str">
        <f>IF(F10&gt;IF(C10=Kriterientabellen!$C$7,Kriterientabellen!$D$50,Kriterientabellen!$D$51),INDEX(Meldungen,6,1),"")</f>
        <v/>
      </c>
      <c r="BE10" s="149">
        <f t="shared" si="24"/>
        <v>1</v>
      </c>
      <c r="BF10" s="146">
        <f t="shared" si="25"/>
        <v>1</v>
      </c>
      <c r="BG10" s="147">
        <f>IF(F10&lt;=Kriterientabellen!$D$43,1,IF(F10&lt;=Kriterientabellen!$D$44,2,IF(F10&lt;=Kriterientabellen!$D$45,3,IF(F10&gt;Kriterientabellen!$D$46,4,3))))</f>
        <v>1</v>
      </c>
      <c r="BH10" s="178">
        <f t="shared" si="26"/>
        <v>0.5</v>
      </c>
      <c r="BI10" s="291" t="e">
        <f t="shared" si="27"/>
        <v>#VALUE!</v>
      </c>
      <c r="BJ10" s="290">
        <f t="shared" si="28"/>
        <v>0</v>
      </c>
      <c r="BK10" s="202">
        <f t="shared" si="29"/>
        <v>0</v>
      </c>
      <c r="BL10" s="203">
        <f t="shared" si="30"/>
        <v>0</v>
      </c>
      <c r="BM10" s="236" t="str">
        <f>IF(Kriterientabellen!O$79=TRUE,"",IF(SUM(BJ10:BL10)&gt;1,Kriterientabellen!D$85,""))</f>
        <v/>
      </c>
      <c r="BN10" s="258" t="str">
        <f>IF(SUM(BJ10:BL10)&gt;1,IF(I10&gt;MaxMenge,Kriterientabellen!D$86,""),"")</f>
        <v/>
      </c>
      <c r="BO10" s="279" t="str">
        <f>IF(AH10=2,IF(I10&gt;0,IF(D10&gt;Kriterientabellen!E$53,Kriterientabellen!D$87,""),""),"")</f>
        <v/>
      </c>
      <c r="BP10" s="281">
        <f>IF(ISERROR(IF(VLOOKUP(A10,'Abklärung LWR'!A$5:S$18,19,FALSE)=TRUE,Kriterientabellen!E$93,0)),0,IF(VLOOKUP(A10,'Abklärung LWR'!A$5:S$18,19,FALSE)=TRUE,Kriterientabellen!E$93,0))</f>
        <v>0</v>
      </c>
      <c r="BQ10" s="313">
        <f t="shared" si="31"/>
        <v>0</v>
      </c>
      <c r="BR10" s="306">
        <f t="shared" si="32"/>
        <v>0</v>
      </c>
      <c r="BS10" s="305">
        <f t="shared" si="33"/>
        <v>0</v>
      </c>
      <c r="BT10" s="305">
        <f t="shared" si="34"/>
        <v>0</v>
      </c>
      <c r="BU10" s="305">
        <f t="shared" si="35"/>
        <v>0</v>
      </c>
      <c r="BV10" s="305">
        <f t="shared" si="36"/>
        <v>0</v>
      </c>
      <c r="BW10" s="314" t="str">
        <f>IF(BV10&gt;0,IF(BV10&lt;5,Kriterientabellen!$D$101,""),"")</f>
        <v/>
      </c>
    </row>
    <row r="11" spans="1:75" s="51" customFormat="1" ht="65.25" customHeight="1" x14ac:dyDescent="0.2">
      <c r="A11" s="284">
        <f>IF('Abklärung LWR'!A11&lt;&gt;0,'Abklärung LWR'!A11,0)</f>
        <v>0</v>
      </c>
      <c r="B11" s="509">
        <f>'Abklärung LWR'!B11</f>
        <v>0</v>
      </c>
      <c r="C11" s="533"/>
      <c r="D11" s="116"/>
      <c r="E11" s="117"/>
      <c r="F11" s="275">
        <f t="shared" si="72"/>
        <v>0</v>
      </c>
      <c r="G11" s="174"/>
      <c r="H11" s="173"/>
      <c r="I11" s="208"/>
      <c r="J11" s="209"/>
      <c r="K11" s="210"/>
      <c r="L11" s="276" t="e">
        <f>IF(BP11=1,Kriterientabellen!H$93,MROUND(IF(BF11=0,IF(H11=Kriterientabellen!$C$15,'LWR Berechnung'!AT11,'LWR Berechnung'!AG11),""),BI11))</f>
        <v>#VALUE!</v>
      </c>
      <c r="M11" s="274" t="str">
        <f>IF(AND(A11=0,B11=0,BP11&lt;&gt;1,BW11="",BW11&amp;BO11&amp;BN11&amp;BM11&amp;AU11&amp;AV11&amp;AW11&amp;BB11&amp;BC11&amp;BD11=""),"",IF(AND(A11=0,BP11&lt;&gt;1,BW11="",BW11&amp;BO11&amp;BN11&amp;BM11&amp;AU11&amp;AV11&amp;AW11&amp;BB11&amp;BC11&amp;BD11=""),"Keine Berechnung erforderlich, da keine LWR-Pflicht und kein freiwilliger LWR vorgesehen (s. Angabe im Blatt 'Abklärung LWR')",IF(BP11=1,Kriterientabellen!C$97,IF(BW11&gt;"",BW11,BW11&amp;BO11&amp;BN11&amp;BM11&amp;AU11&amp;AV11&amp;AW11&amp;BB11&amp;BC11&amp;BD11))))</f>
        <v/>
      </c>
      <c r="N11" s="142"/>
      <c r="O11" s="118"/>
      <c r="P11" s="119"/>
      <c r="Q11" s="120"/>
      <c r="R11" s="121"/>
      <c r="S11" s="277">
        <f>'Abklärung LWR'!K11</f>
        <v>0</v>
      </c>
      <c r="U11" s="220">
        <f>IF(Kriterientabellen!L$79=TRUE,V11,E11)</f>
        <v>0</v>
      </c>
      <c r="V11" s="133">
        <f t="shared" ref="V11:V18" si="107">SUM(I11:K11)</f>
        <v>0</v>
      </c>
      <c r="W11" s="252">
        <f>IF(H11=Kriterientabellen!$C$12,1,IF(H11=Kriterientabellen!$C$13,2,IF(H11=Kriterientabellen!$C$14,3,IF(H11=Kriterientabellen!$C$15,4,0))))</f>
        <v>3</v>
      </c>
      <c r="X11" s="252">
        <f>IF(Kriterientabellen!L$82=TRUE,IF(W11=3,INDEX(Brandfaktor,1,2),INDEX(Brandfaktor,1,1)),INDEX(Brandfaktor,1,1))</f>
        <v>2</v>
      </c>
      <c r="Y11" s="127">
        <f t="shared" si="2"/>
        <v>1</v>
      </c>
      <c r="Z11" s="127">
        <f t="shared" si="3"/>
        <v>0.4</v>
      </c>
      <c r="AA11" s="127">
        <f t="shared" ref="AA11:AA18" si="108">VLOOKUP(U11,Zuschlag,2)</f>
        <v>0.67</v>
      </c>
      <c r="AB11" s="176">
        <f>IF(U11&lt;Kriterientabellen!$P$29,Kriterientabellen!$Q$29,IF(U11&gt;=Kriterientabellen!$P$30,Kriterientabellen!$Q$30,0.0000000833*U11*U11*U11-0.0001*U11*U11+0.02417*U11+8.5))</f>
        <v>10</v>
      </c>
      <c r="AC11" s="253">
        <f>IF(AND(H11=Kriterientabellen!C$14,Kriterientabellen!L$82),IF(U11&lt;Kriterientabellen!$P$29,Kriterientabellen!$R$29,IF(U11&gt;=Kriterientabellen!$P$30,Kriterientabellen!$R$31,0.15*U11+15)),IF(U11&lt;Kriterientabellen!$P$29,Kriterientabellen!$R$29,IF(U11&gt;=Kriterientabellen!$P$30,Kriterientabellen!$R$30,0.3*U11)))</f>
        <v>30</v>
      </c>
      <c r="AD11" s="150">
        <f t="shared" ref="AD11:AD18" si="109">(U11*X11*(1+AA11)*AB11*AC11/1000)*BJ11</f>
        <v>0</v>
      </c>
      <c r="AE11" s="132">
        <f t="shared" ref="AE11:AE18" si="110">(U11*Y11*(1+AA11)*AB11*AC11/1000)*BK11</f>
        <v>0</v>
      </c>
      <c r="AF11" s="132">
        <f t="shared" ref="AF11:AF18" si="111">(U11*Z11*(1+AA11)*AB11*AC11/1000)*BL11</f>
        <v>0</v>
      </c>
      <c r="AG11" s="221">
        <f>IF(Kriterientabellen!O$79=TRUE,I11/V11*AD11+J11/V11*AE11+K11/V11*AF11,MAX(AD11:AF11)*BH11)</f>
        <v>0</v>
      </c>
      <c r="AH11" s="196">
        <f>IF(C11=Kriterientabellen!$C$7,1,IF(C11=Kriterientabellen!$C$8,2,0))</f>
        <v>0</v>
      </c>
      <c r="AI11" s="127">
        <f t="shared" ref="AI11:AI18" si="112">IF(D11&lt;=6,1,IF(D11=9,2,IF(D11&lt;=12,3,4)))</f>
        <v>1</v>
      </c>
      <c r="AJ11" s="127">
        <f t="shared" ref="AJ11:AJ18" si="113">IF(U11&lt;250,U11,250)</f>
        <v>0</v>
      </c>
      <c r="AK11" s="127" t="e">
        <f t="shared" ref="AK11:AK18" si="114">IF(U11&gt;250,INDEX(Nennbedarf,2,AH11),INDEX(Nennbedarf,1,AH11))</f>
        <v>#VALUE!</v>
      </c>
      <c r="AL11" s="154">
        <f t="shared" ref="AL11:AL18" si="115">IF(U11&gt;250,INDEX(Nennbedarf,2,3),INDEX(Nennbedarf,1,3))</f>
        <v>4</v>
      </c>
      <c r="AM11" s="153">
        <f t="shared" ref="AM11:AM18" si="116">INDEX(NennwirkBA,MATCH(U11,NennwirkBA,1),1)</f>
        <v>0</v>
      </c>
      <c r="AN11" s="134">
        <f t="shared" ref="AN11:AN18" si="117">VLOOKUP(AM11,Nennwirk,AI11+1)</f>
        <v>30</v>
      </c>
      <c r="AO11" s="135">
        <f t="shared" ref="AO11:AO18" si="118">INDEX(NennwirkBA,MATCH(U11,NennwirkBA,1)+1,1)</f>
        <v>50</v>
      </c>
      <c r="AP11" s="135">
        <f t="shared" ref="AP11:AP18" si="119">VLOOKUP(AO11,Nennwirk,AI11+1)</f>
        <v>30</v>
      </c>
      <c r="AQ11" s="204">
        <f t="shared" ref="AQ11:AQ18" si="120">AN11+(AP11-AN11)/(AO11-AM11)*(U11-AM11)</f>
        <v>30</v>
      </c>
      <c r="AR11" s="237" t="e">
        <f t="shared" ref="AR11:AR18" si="121">AJ11*AK11*AQ11/1000*MAX(BJ11:BK11)</f>
        <v>#VALUE!</v>
      </c>
      <c r="AS11" s="238">
        <f t="shared" ref="AS11:AS18" si="122">AJ11*AL11*AQ11/1000*BL11</f>
        <v>0</v>
      </c>
      <c r="AT11" s="239" t="e">
        <f>IF(Kriterientabellen!O$79=TRUE,(I11+J11)/V11*AR11+K11/V11*AS11,MAX(AR11:AS11)*BH11)</f>
        <v>#VALUE!</v>
      </c>
      <c r="AU11" s="211" t="str">
        <f>IF(C11=Kriterientabellen!$C$7,IF('LWR Berechnung'!D11&gt;Kriterientabellen!$E$50,INDEX(Meldungen,1,1),""),"")</f>
        <v/>
      </c>
      <c r="AV11" s="138" t="str">
        <f>IF(C11=Kriterientabellen!$C$8,IF(D11&gt;Kriterientabellen!$E$52,IF(H11=Kriterientabellen!$C$15,"",IF((I11+J11)&gt;0,INDEX(Meldungen,2,1),"")),""),"")</f>
        <v/>
      </c>
      <c r="AW11" s="138" t="str">
        <f>IF(C11=Kriterientabellen!$C$8,IF(D11&gt;Kriterientabellen!$E$51,INDEX(Meldungen,3,1),""),"")</f>
        <v/>
      </c>
      <c r="AX11" s="138">
        <f>IF(H11=Kriterientabellen!$C$15,IF(C11=Kriterientabellen!$C$7,3,4),IF(H11=Kriterientabellen!$C$13,2,1))</f>
        <v>1</v>
      </c>
      <c r="AY11" s="138">
        <f t="shared" ref="AY11:AY18" si="123">IF(BJ11=1,1,IF(BK11=1,2,IF(BL11=1,3,3)))</f>
        <v>3</v>
      </c>
      <c r="AZ11" s="138">
        <f t="shared" ref="AZ11:AZ18" si="124">INDEX(BAGroesse,AY11,AX11)*IF(F11&lt;1,FaktorLD,1)</f>
        <v>3600</v>
      </c>
      <c r="BA11" s="143">
        <f t="shared" ref="BA11:BA18" si="125">INDEX(ObergrenzeLWR,AY11,AX11)*IF(F11&lt;1,FaktorLD2,1)</f>
        <v>3700</v>
      </c>
      <c r="BB11" s="138" t="str">
        <f t="shared" ref="BB11:BB18" si="126">IF(E11&gt;AZ11,INDEX(Meldungen,4,1),"")</f>
        <v/>
      </c>
      <c r="BC11" s="138" t="str">
        <f t="shared" ref="BC11:BC18" si="127">IF(E11&gt;BA11,INDEX(Meldungen,5,1),"")</f>
        <v/>
      </c>
      <c r="BD11" s="138" t="str">
        <f>IF(F11&gt;IF(C11=Kriterientabellen!$C$7,Kriterientabellen!$D$50,Kriterientabellen!$D$51),INDEX(Meldungen,6,1),"")</f>
        <v/>
      </c>
      <c r="BE11" s="149">
        <f t="shared" ref="BE11:BE18" si="128">IF(V11=0,1,0)</f>
        <v>1</v>
      </c>
      <c r="BF11" s="146">
        <f t="shared" ref="BF11:BF18" si="129">IF(LEN(AU11&amp;AW11&amp;BC11)+BE11&gt;0,1,0)</f>
        <v>1</v>
      </c>
      <c r="BG11" s="147">
        <f>IF(F11&lt;=Kriterientabellen!$D$43,1,IF(F11&lt;=Kriterientabellen!$D$44,2,IF(F11&lt;=Kriterientabellen!$D$45,3,IF(F11&gt;Kriterientabellen!$D$46,4,3))))</f>
        <v>1</v>
      </c>
      <c r="BH11" s="178">
        <f t="shared" ref="BH11:BH18" si="130">INDEX(LDFaktor,BG11,2)</f>
        <v>0.5</v>
      </c>
      <c r="BI11" s="291" t="e">
        <f t="shared" ref="BI11:BI18" si="131">IF(MIN(AG11,AT11)&gt;KlRunden,IF(Runden=TRUE,IF(U11&gt;100,GrRunden,KlRunden),1),1)</f>
        <v>#VALUE!</v>
      </c>
      <c r="BJ11" s="290">
        <f t="shared" ref="BJ11:BJ18" si="132">IF(I11&gt;0,IF(V11&lt;=MaxMenge,IF(I11/V11&gt;Anteil/100,1,0),IF(I11&gt;Uebermenge,1,0)),0)</f>
        <v>0</v>
      </c>
      <c r="BK11" s="202">
        <f t="shared" ref="BK11:BK18" si="133">IF(J11&gt;0,IF(V11&lt;=MaxMenge,IF(J11/V11&gt;Anteil/100,1,0),IF(J11&gt;Uebermenge,1,0)),0)</f>
        <v>0</v>
      </c>
      <c r="BL11" s="203">
        <f t="shared" ref="BL11:BL18" si="134">IF(K11&gt;0,1,0)</f>
        <v>0</v>
      </c>
      <c r="BM11" s="236" t="str">
        <f>IF(Kriterientabellen!O$79=TRUE,"",IF(SUM(BJ11:BL11)&gt;1,Kriterientabellen!D$85,""))</f>
        <v/>
      </c>
      <c r="BN11" s="258" t="str">
        <f>IF(SUM(BJ11:BL11)&gt;1,IF(I11&gt;MaxMenge,Kriterientabellen!D$86,""),"")</f>
        <v/>
      </c>
      <c r="BO11" s="279" t="str">
        <f>IF(AH11=2,IF(I11&gt;0,IF(D11&gt;Kriterientabellen!E$53,Kriterientabellen!D$87,""),""),"")</f>
        <v/>
      </c>
      <c r="BP11" s="281">
        <f>IF(ISERROR(IF(VLOOKUP(A11,'Abklärung LWR'!A$5:S$18,19,FALSE)=TRUE,Kriterientabellen!E$93,0)),0,IF(VLOOKUP(A11,'Abklärung LWR'!A$5:S$18,19,FALSE)=TRUE,Kriterientabellen!E$93,0))</f>
        <v>0</v>
      </c>
      <c r="BQ11" s="313">
        <f t="shared" ref="BQ11:BQ18" si="135">IF(BE11=0,1,0)</f>
        <v>0</v>
      </c>
      <c r="BR11" s="306">
        <f t="shared" ref="BR11:BR18" si="136">IF(C11&gt;"",1,0)</f>
        <v>0</v>
      </c>
      <c r="BS11" s="305">
        <f t="shared" ref="BS11:BS18" si="137">IF(D11&gt;0,1,0)</f>
        <v>0</v>
      </c>
      <c r="BT11" s="305">
        <f t="shared" ref="BT11:BT18" si="138">IF(E11&gt;0,1,0)</f>
        <v>0</v>
      </c>
      <c r="BU11" s="305">
        <f t="shared" ref="BU11:BU18" si="139">IF(H11&gt;"",1,0)</f>
        <v>0</v>
      </c>
      <c r="BV11" s="305">
        <f t="shared" ref="BV11:BV18" si="140">IF(BP11=1,5,SUM(BQ11:BU11))</f>
        <v>0</v>
      </c>
      <c r="BW11" s="314" t="str">
        <f>IF(BV11&gt;0,IF(BV11&lt;5,Kriterientabellen!$D$101,""),"")</f>
        <v/>
      </c>
    </row>
    <row r="12" spans="1:75" s="51" customFormat="1" ht="65.25" customHeight="1" x14ac:dyDescent="0.2">
      <c r="A12" s="284">
        <f>IF('Abklärung LWR'!A12&lt;&gt;0,'Abklärung LWR'!A12,0)</f>
        <v>0</v>
      </c>
      <c r="B12" s="509">
        <f>'Abklärung LWR'!B12</f>
        <v>0</v>
      </c>
      <c r="C12" s="533"/>
      <c r="D12" s="116"/>
      <c r="E12" s="117"/>
      <c r="F12" s="275">
        <f t="shared" si="72"/>
        <v>0</v>
      </c>
      <c r="G12" s="174"/>
      <c r="H12" s="173"/>
      <c r="I12" s="208"/>
      <c r="J12" s="209"/>
      <c r="K12" s="210"/>
      <c r="L12" s="276" t="e">
        <f>IF(BP12=1,Kriterientabellen!H$93,MROUND(IF(BF12=0,IF(H12=Kriterientabellen!$C$15,'LWR Berechnung'!AT12,'LWR Berechnung'!AG12),""),BI12))</f>
        <v>#VALUE!</v>
      </c>
      <c r="M12" s="274" t="str">
        <f>IF(AND(A12=0,B12=0,BP12&lt;&gt;1,BW12="",BW12&amp;BO12&amp;BN12&amp;BM12&amp;AU12&amp;AV12&amp;AW12&amp;BB12&amp;BC12&amp;BD12=""),"",IF(AND(A12=0,BP12&lt;&gt;1,BW12="",BW12&amp;BO12&amp;BN12&amp;BM12&amp;AU12&amp;AV12&amp;AW12&amp;BB12&amp;BC12&amp;BD12=""),"Keine Berechnung erforderlich, da keine LWR-Pflicht und kein freiwilliger LWR vorgesehen (s. Angabe im Blatt 'Abklärung LWR')",IF(BP12=1,Kriterientabellen!C$97,IF(BW12&gt;"",BW12,BW12&amp;BO12&amp;BN12&amp;BM12&amp;AU12&amp;AV12&amp;AW12&amp;BB12&amp;BC12&amp;BD12))))</f>
        <v/>
      </c>
      <c r="N12" s="142"/>
      <c r="O12" s="118"/>
      <c r="P12" s="119"/>
      <c r="Q12" s="120"/>
      <c r="R12" s="121"/>
      <c r="S12" s="277">
        <f>'Abklärung LWR'!K12</f>
        <v>0</v>
      </c>
      <c r="U12" s="220">
        <f>IF(Kriterientabellen!L$79=TRUE,V12,E12)</f>
        <v>0</v>
      </c>
      <c r="V12" s="133">
        <f t="shared" si="107"/>
        <v>0</v>
      </c>
      <c r="W12" s="252">
        <f>IF(H12=Kriterientabellen!$C$12,1,IF(H12=Kriterientabellen!$C$13,2,IF(H12=Kriterientabellen!$C$14,3,IF(H12=Kriterientabellen!$C$15,4,0))))</f>
        <v>3</v>
      </c>
      <c r="X12" s="252">
        <f>IF(Kriterientabellen!L$82=TRUE,IF(W12=3,INDEX(Brandfaktor,1,2),INDEX(Brandfaktor,1,1)),INDEX(Brandfaktor,1,1))</f>
        <v>2</v>
      </c>
      <c r="Y12" s="127">
        <f t="shared" si="2"/>
        <v>1</v>
      </c>
      <c r="Z12" s="127">
        <f t="shared" si="3"/>
        <v>0.4</v>
      </c>
      <c r="AA12" s="127">
        <f t="shared" si="108"/>
        <v>0.67</v>
      </c>
      <c r="AB12" s="176">
        <f>IF(U12&lt;Kriterientabellen!$P$29,Kriterientabellen!$Q$29,IF(U12&gt;=Kriterientabellen!$P$30,Kriterientabellen!$Q$30,0.0000000833*U12*U12*U12-0.0001*U12*U12+0.02417*U12+8.5))</f>
        <v>10</v>
      </c>
      <c r="AC12" s="253">
        <f>IF(AND(H12=Kriterientabellen!C$14,Kriterientabellen!L$82),IF(U12&lt;Kriterientabellen!$P$29,Kriterientabellen!$R$29,IF(U12&gt;=Kriterientabellen!$P$30,Kriterientabellen!$R$31,0.15*U12+15)),IF(U12&lt;Kriterientabellen!$P$29,Kriterientabellen!$R$29,IF(U12&gt;=Kriterientabellen!$P$30,Kriterientabellen!$R$30,0.3*U12)))</f>
        <v>30</v>
      </c>
      <c r="AD12" s="150">
        <f t="shared" si="109"/>
        <v>0</v>
      </c>
      <c r="AE12" s="132">
        <f t="shared" si="110"/>
        <v>0</v>
      </c>
      <c r="AF12" s="132">
        <f t="shared" si="111"/>
        <v>0</v>
      </c>
      <c r="AG12" s="221">
        <f>IF(Kriterientabellen!O$79=TRUE,I12/V12*AD12+J12/V12*AE12+K12/V12*AF12,MAX(AD12:AF12)*BH12)</f>
        <v>0</v>
      </c>
      <c r="AH12" s="196">
        <f>IF(C12=Kriterientabellen!$C$7,1,IF(C12=Kriterientabellen!$C$8,2,0))</f>
        <v>0</v>
      </c>
      <c r="AI12" s="127">
        <f t="shared" si="112"/>
        <v>1</v>
      </c>
      <c r="AJ12" s="127">
        <f t="shared" si="113"/>
        <v>0</v>
      </c>
      <c r="AK12" s="127" t="e">
        <f t="shared" si="114"/>
        <v>#VALUE!</v>
      </c>
      <c r="AL12" s="154">
        <f t="shared" si="115"/>
        <v>4</v>
      </c>
      <c r="AM12" s="153">
        <f t="shared" si="116"/>
        <v>0</v>
      </c>
      <c r="AN12" s="134">
        <f t="shared" si="117"/>
        <v>30</v>
      </c>
      <c r="AO12" s="135">
        <f t="shared" si="118"/>
        <v>50</v>
      </c>
      <c r="AP12" s="135">
        <f t="shared" si="119"/>
        <v>30</v>
      </c>
      <c r="AQ12" s="204">
        <f t="shared" si="120"/>
        <v>30</v>
      </c>
      <c r="AR12" s="237" t="e">
        <f t="shared" si="121"/>
        <v>#VALUE!</v>
      </c>
      <c r="AS12" s="238">
        <f t="shared" si="122"/>
        <v>0</v>
      </c>
      <c r="AT12" s="239" t="e">
        <f>IF(Kriterientabellen!O$79=TRUE,(I12+J12)/V12*AR12+K12/V12*AS12,MAX(AR12:AS12)*BH12)</f>
        <v>#VALUE!</v>
      </c>
      <c r="AU12" s="211" t="str">
        <f>IF(C12=Kriterientabellen!$C$7,IF('LWR Berechnung'!D12&gt;Kriterientabellen!$E$50,INDEX(Meldungen,1,1),""),"")</f>
        <v/>
      </c>
      <c r="AV12" s="138" t="str">
        <f>IF(C12=Kriterientabellen!$C$8,IF(D12&gt;Kriterientabellen!$E$52,IF(H12=Kriterientabellen!$C$15,"",IF((I12+J12)&gt;0,INDEX(Meldungen,2,1),"")),""),"")</f>
        <v/>
      </c>
      <c r="AW12" s="138" t="str">
        <f>IF(C12=Kriterientabellen!$C$8,IF(D12&gt;Kriterientabellen!$E$51,INDEX(Meldungen,3,1),""),"")</f>
        <v/>
      </c>
      <c r="AX12" s="138">
        <f>IF(H12=Kriterientabellen!$C$15,IF(C12=Kriterientabellen!$C$7,3,4),IF(H12=Kriterientabellen!$C$13,2,1))</f>
        <v>1</v>
      </c>
      <c r="AY12" s="138">
        <f t="shared" si="123"/>
        <v>3</v>
      </c>
      <c r="AZ12" s="138">
        <f t="shared" si="124"/>
        <v>3600</v>
      </c>
      <c r="BA12" s="143">
        <f t="shared" si="125"/>
        <v>3700</v>
      </c>
      <c r="BB12" s="138" t="str">
        <f t="shared" si="126"/>
        <v/>
      </c>
      <c r="BC12" s="138" t="str">
        <f t="shared" si="127"/>
        <v/>
      </c>
      <c r="BD12" s="138" t="str">
        <f>IF(F12&gt;IF(C12=Kriterientabellen!$C$7,Kriterientabellen!$D$50,Kriterientabellen!$D$51),INDEX(Meldungen,6,1),"")</f>
        <v/>
      </c>
      <c r="BE12" s="149">
        <f t="shared" si="128"/>
        <v>1</v>
      </c>
      <c r="BF12" s="146">
        <f t="shared" si="129"/>
        <v>1</v>
      </c>
      <c r="BG12" s="147">
        <f>IF(F12&lt;=Kriterientabellen!$D$43,1,IF(F12&lt;=Kriterientabellen!$D$44,2,IF(F12&lt;=Kriterientabellen!$D$45,3,IF(F12&gt;Kriterientabellen!$D$46,4,3))))</f>
        <v>1</v>
      </c>
      <c r="BH12" s="178">
        <f t="shared" si="130"/>
        <v>0.5</v>
      </c>
      <c r="BI12" s="291" t="e">
        <f t="shared" si="131"/>
        <v>#VALUE!</v>
      </c>
      <c r="BJ12" s="290">
        <f t="shared" si="132"/>
        <v>0</v>
      </c>
      <c r="BK12" s="202">
        <f t="shared" si="133"/>
        <v>0</v>
      </c>
      <c r="BL12" s="203">
        <f t="shared" si="134"/>
        <v>0</v>
      </c>
      <c r="BM12" s="236" t="str">
        <f>IF(Kriterientabellen!O$79=TRUE,"",IF(SUM(BJ12:BL12)&gt;1,Kriterientabellen!D$85,""))</f>
        <v/>
      </c>
      <c r="BN12" s="258" t="str">
        <f>IF(SUM(BJ12:BL12)&gt;1,IF(I12&gt;MaxMenge,Kriterientabellen!D$86,""),"")</f>
        <v/>
      </c>
      <c r="BO12" s="279" t="str">
        <f>IF(AH12=2,IF(I12&gt;0,IF(D12&gt;Kriterientabellen!E$53,Kriterientabellen!D$87,""),""),"")</f>
        <v/>
      </c>
      <c r="BP12" s="281">
        <f>IF(ISERROR(IF(VLOOKUP(A12,'Abklärung LWR'!A$5:S$18,19,FALSE)=TRUE,Kriterientabellen!E$93,0)),0,IF(VLOOKUP(A12,'Abklärung LWR'!A$5:S$18,19,FALSE)=TRUE,Kriterientabellen!E$93,0))</f>
        <v>0</v>
      </c>
      <c r="BQ12" s="313">
        <f t="shared" si="135"/>
        <v>0</v>
      </c>
      <c r="BR12" s="306">
        <f t="shared" si="136"/>
        <v>0</v>
      </c>
      <c r="BS12" s="305">
        <f t="shared" si="137"/>
        <v>0</v>
      </c>
      <c r="BT12" s="305">
        <f t="shared" si="138"/>
        <v>0</v>
      </c>
      <c r="BU12" s="305">
        <f t="shared" si="139"/>
        <v>0</v>
      </c>
      <c r="BV12" s="305">
        <f t="shared" si="140"/>
        <v>0</v>
      </c>
      <c r="BW12" s="314" t="str">
        <f>IF(BV12&gt;0,IF(BV12&lt;5,Kriterientabellen!$D$101,""),"")</f>
        <v/>
      </c>
    </row>
    <row r="13" spans="1:75" s="51" customFormat="1" ht="65.25" customHeight="1" x14ac:dyDescent="0.2">
      <c r="A13" s="284">
        <f>IF('Abklärung LWR'!A13&lt;&gt;0,'Abklärung LWR'!A13,0)</f>
        <v>0</v>
      </c>
      <c r="B13" s="509">
        <f>'Abklärung LWR'!B13</f>
        <v>0</v>
      </c>
      <c r="C13" s="533"/>
      <c r="D13" s="116"/>
      <c r="E13" s="117"/>
      <c r="F13" s="275">
        <f t="shared" si="72"/>
        <v>0</v>
      </c>
      <c r="G13" s="174"/>
      <c r="H13" s="173"/>
      <c r="I13" s="208"/>
      <c r="J13" s="209"/>
      <c r="K13" s="210"/>
      <c r="L13" s="276" t="e">
        <f>IF(BP13=1,Kriterientabellen!H$93,MROUND(IF(BF13=0,IF(H13=Kriterientabellen!$C$15,'LWR Berechnung'!AT13,'LWR Berechnung'!AG13),""),BI13))</f>
        <v>#VALUE!</v>
      </c>
      <c r="M13" s="274" t="str">
        <f>IF(AND(A13=0,B13=0,BP13&lt;&gt;1,BW13="",BW13&amp;BO13&amp;BN13&amp;BM13&amp;AU13&amp;AV13&amp;AW13&amp;BB13&amp;BC13&amp;BD13=""),"",IF(AND(A13=0,BP13&lt;&gt;1,BW13="",BW13&amp;BO13&amp;BN13&amp;BM13&amp;AU13&amp;AV13&amp;AW13&amp;BB13&amp;BC13&amp;BD13=""),"Keine Berechnung erforderlich, da keine LWR-Pflicht und kein freiwilliger LWR vorgesehen (s. Angabe im Blatt 'Abklärung LWR')",IF(BP13=1,Kriterientabellen!C$97,IF(BW13&gt;"",BW13,BW13&amp;BO13&amp;BN13&amp;BM13&amp;AU13&amp;AV13&amp;AW13&amp;BB13&amp;BC13&amp;BD13))))</f>
        <v/>
      </c>
      <c r="N13" s="142"/>
      <c r="O13" s="118"/>
      <c r="P13" s="119"/>
      <c r="Q13" s="120"/>
      <c r="R13" s="121"/>
      <c r="S13" s="277">
        <f>'Abklärung LWR'!K13</f>
        <v>0</v>
      </c>
      <c r="U13" s="220">
        <f>IF(Kriterientabellen!L$79=TRUE,V13,E13)</f>
        <v>0</v>
      </c>
      <c r="V13" s="133">
        <f t="shared" si="107"/>
        <v>0</v>
      </c>
      <c r="W13" s="252">
        <f>IF(H13=Kriterientabellen!$C$12,1,IF(H13=Kriterientabellen!$C$13,2,IF(H13=Kriterientabellen!$C$14,3,IF(H13=Kriterientabellen!$C$15,4,0))))</f>
        <v>3</v>
      </c>
      <c r="X13" s="252">
        <f>IF(Kriterientabellen!L$82=TRUE,IF(W13=3,INDEX(Brandfaktor,1,2),INDEX(Brandfaktor,1,1)),INDEX(Brandfaktor,1,1))</f>
        <v>2</v>
      </c>
      <c r="Y13" s="127">
        <f t="shared" si="2"/>
        <v>1</v>
      </c>
      <c r="Z13" s="127">
        <f t="shared" si="3"/>
        <v>0.4</v>
      </c>
      <c r="AA13" s="127">
        <f t="shared" si="108"/>
        <v>0.67</v>
      </c>
      <c r="AB13" s="176">
        <f>IF(U13&lt;Kriterientabellen!$P$29,Kriterientabellen!$Q$29,IF(U13&gt;=Kriterientabellen!$P$30,Kriterientabellen!$Q$30,0.0000000833*U13*U13*U13-0.0001*U13*U13+0.02417*U13+8.5))</f>
        <v>10</v>
      </c>
      <c r="AC13" s="253">
        <f>IF(AND(H13=Kriterientabellen!C$14,Kriterientabellen!L$82),IF(U13&lt;Kriterientabellen!$P$29,Kriterientabellen!$R$29,IF(U13&gt;=Kriterientabellen!$P$30,Kriterientabellen!$R$31,0.15*U13+15)),IF(U13&lt;Kriterientabellen!$P$29,Kriterientabellen!$R$29,IF(U13&gt;=Kriterientabellen!$P$30,Kriterientabellen!$R$30,0.3*U13)))</f>
        <v>30</v>
      </c>
      <c r="AD13" s="150">
        <f t="shared" si="109"/>
        <v>0</v>
      </c>
      <c r="AE13" s="132">
        <f t="shared" si="110"/>
        <v>0</v>
      </c>
      <c r="AF13" s="132">
        <f t="shared" si="111"/>
        <v>0</v>
      </c>
      <c r="AG13" s="221">
        <f>IF(Kriterientabellen!O$79=TRUE,I13/V13*AD13+J13/V13*AE13+K13/V13*AF13,MAX(AD13:AF13)*BH13)</f>
        <v>0</v>
      </c>
      <c r="AH13" s="196">
        <f>IF(C13=Kriterientabellen!$C$7,1,IF(C13=Kriterientabellen!$C$8,2,0))</f>
        <v>0</v>
      </c>
      <c r="AI13" s="127">
        <f t="shared" si="112"/>
        <v>1</v>
      </c>
      <c r="AJ13" s="127">
        <f t="shared" si="113"/>
        <v>0</v>
      </c>
      <c r="AK13" s="127" t="e">
        <f t="shared" si="114"/>
        <v>#VALUE!</v>
      </c>
      <c r="AL13" s="154">
        <f t="shared" si="115"/>
        <v>4</v>
      </c>
      <c r="AM13" s="153">
        <f t="shared" si="116"/>
        <v>0</v>
      </c>
      <c r="AN13" s="134">
        <f t="shared" si="117"/>
        <v>30</v>
      </c>
      <c r="AO13" s="135">
        <f t="shared" si="118"/>
        <v>50</v>
      </c>
      <c r="AP13" s="135">
        <f t="shared" si="119"/>
        <v>30</v>
      </c>
      <c r="AQ13" s="204">
        <f t="shared" si="120"/>
        <v>30</v>
      </c>
      <c r="AR13" s="237" t="e">
        <f t="shared" si="121"/>
        <v>#VALUE!</v>
      </c>
      <c r="AS13" s="238">
        <f t="shared" si="122"/>
        <v>0</v>
      </c>
      <c r="AT13" s="239" t="e">
        <f>IF(Kriterientabellen!O$79=TRUE,(I13+J13)/V13*AR13+K13/V13*AS13,MAX(AR13:AS13)*BH13)</f>
        <v>#VALUE!</v>
      </c>
      <c r="AU13" s="211" t="str">
        <f>IF(C13=Kriterientabellen!$C$7,IF('LWR Berechnung'!D13&gt;Kriterientabellen!$E$50,INDEX(Meldungen,1,1),""),"")</f>
        <v/>
      </c>
      <c r="AV13" s="138" t="str">
        <f>IF(C13=Kriterientabellen!$C$8,IF(D13&gt;Kriterientabellen!$E$52,IF(H13=Kriterientabellen!$C$15,"",IF((I13+J13)&gt;0,INDEX(Meldungen,2,1),"")),""),"")</f>
        <v/>
      </c>
      <c r="AW13" s="138" t="str">
        <f>IF(C13=Kriterientabellen!$C$8,IF(D13&gt;Kriterientabellen!$E$51,INDEX(Meldungen,3,1),""),"")</f>
        <v/>
      </c>
      <c r="AX13" s="138">
        <f>IF(H13=Kriterientabellen!$C$15,IF(C13=Kriterientabellen!$C$7,3,4),IF(H13=Kriterientabellen!$C$13,2,1))</f>
        <v>1</v>
      </c>
      <c r="AY13" s="138">
        <f t="shared" si="123"/>
        <v>3</v>
      </c>
      <c r="AZ13" s="138">
        <f t="shared" si="124"/>
        <v>3600</v>
      </c>
      <c r="BA13" s="143">
        <f t="shared" si="125"/>
        <v>3700</v>
      </c>
      <c r="BB13" s="138" t="str">
        <f t="shared" si="126"/>
        <v/>
      </c>
      <c r="BC13" s="138" t="str">
        <f t="shared" si="127"/>
        <v/>
      </c>
      <c r="BD13" s="138" t="str">
        <f>IF(F13&gt;IF(C13=Kriterientabellen!$C$7,Kriterientabellen!$D$50,Kriterientabellen!$D$51),INDEX(Meldungen,6,1),"")</f>
        <v/>
      </c>
      <c r="BE13" s="149">
        <f t="shared" si="128"/>
        <v>1</v>
      </c>
      <c r="BF13" s="146">
        <f t="shared" si="129"/>
        <v>1</v>
      </c>
      <c r="BG13" s="147">
        <f>IF(F13&lt;=Kriterientabellen!$D$43,1,IF(F13&lt;=Kriterientabellen!$D$44,2,IF(F13&lt;=Kriterientabellen!$D$45,3,IF(F13&gt;Kriterientabellen!$D$46,4,3))))</f>
        <v>1</v>
      </c>
      <c r="BH13" s="178">
        <f t="shared" si="130"/>
        <v>0.5</v>
      </c>
      <c r="BI13" s="291" t="e">
        <f t="shared" si="131"/>
        <v>#VALUE!</v>
      </c>
      <c r="BJ13" s="290">
        <f t="shared" si="132"/>
        <v>0</v>
      </c>
      <c r="BK13" s="202">
        <f t="shared" si="133"/>
        <v>0</v>
      </c>
      <c r="BL13" s="203">
        <f t="shared" si="134"/>
        <v>0</v>
      </c>
      <c r="BM13" s="236" t="str">
        <f>IF(Kriterientabellen!O$79=TRUE,"",IF(SUM(BJ13:BL13)&gt;1,Kriterientabellen!D$85,""))</f>
        <v/>
      </c>
      <c r="BN13" s="258" t="str">
        <f>IF(SUM(BJ13:BL13)&gt;1,IF(I13&gt;MaxMenge,Kriterientabellen!D$86,""),"")</f>
        <v/>
      </c>
      <c r="BO13" s="279" t="str">
        <f>IF(AH13=2,IF(I13&gt;0,IF(D13&gt;Kriterientabellen!E$53,Kriterientabellen!D$87,""),""),"")</f>
        <v/>
      </c>
      <c r="BP13" s="281">
        <f>IF(ISERROR(IF(VLOOKUP(A13,'Abklärung LWR'!A$5:S$18,19,FALSE)=TRUE,Kriterientabellen!E$93,0)),0,IF(VLOOKUP(A13,'Abklärung LWR'!A$5:S$18,19,FALSE)=TRUE,Kriterientabellen!E$93,0))</f>
        <v>0</v>
      </c>
      <c r="BQ13" s="313">
        <f t="shared" si="135"/>
        <v>0</v>
      </c>
      <c r="BR13" s="306">
        <f t="shared" si="136"/>
        <v>0</v>
      </c>
      <c r="BS13" s="305">
        <f t="shared" si="137"/>
        <v>0</v>
      </c>
      <c r="BT13" s="305">
        <f t="shared" si="138"/>
        <v>0</v>
      </c>
      <c r="BU13" s="305">
        <f t="shared" si="139"/>
        <v>0</v>
      </c>
      <c r="BV13" s="305">
        <f t="shared" si="140"/>
        <v>0</v>
      </c>
      <c r="BW13" s="314" t="str">
        <f>IF(BV13&gt;0,IF(BV13&lt;5,Kriterientabellen!$D$101,""),"")</f>
        <v/>
      </c>
    </row>
    <row r="14" spans="1:75" s="51" customFormat="1" ht="65.25" customHeight="1" x14ac:dyDescent="0.2">
      <c r="A14" s="284">
        <f>IF('Abklärung LWR'!A14&lt;&gt;0,'Abklärung LWR'!A14,0)</f>
        <v>0</v>
      </c>
      <c r="B14" s="509">
        <f>'Abklärung LWR'!B14</f>
        <v>0</v>
      </c>
      <c r="C14" s="533"/>
      <c r="D14" s="116"/>
      <c r="E14" s="117"/>
      <c r="F14" s="275">
        <f t="shared" si="72"/>
        <v>0</v>
      </c>
      <c r="G14" s="174"/>
      <c r="H14" s="173"/>
      <c r="I14" s="208"/>
      <c r="J14" s="209"/>
      <c r="K14" s="210"/>
      <c r="L14" s="276" t="e">
        <f>IF(BP14=1,Kriterientabellen!H$93,MROUND(IF(BF14=0,IF(H14=Kriterientabellen!$C$15,'LWR Berechnung'!AT14,'LWR Berechnung'!AG14),""),BI14))</f>
        <v>#VALUE!</v>
      </c>
      <c r="M14" s="274" t="str">
        <f>IF(AND(A14=0,B14=0,BP14&lt;&gt;1,BW14="",BW14&amp;BO14&amp;BN14&amp;BM14&amp;AU14&amp;AV14&amp;AW14&amp;BB14&amp;BC14&amp;BD14=""),"",IF(AND(A14=0,BP14&lt;&gt;1,BW14="",BW14&amp;BO14&amp;BN14&amp;BM14&amp;AU14&amp;AV14&amp;AW14&amp;BB14&amp;BC14&amp;BD14=""),"Keine Berechnung erforderlich, da keine LWR-Pflicht und kein freiwilliger LWR vorgesehen (s. Angabe im Blatt 'Abklärung LWR')",IF(BP14=1,Kriterientabellen!C$97,IF(BW14&gt;"",BW14,BW14&amp;BO14&amp;BN14&amp;BM14&amp;AU14&amp;AV14&amp;AW14&amp;BB14&amp;BC14&amp;BD14))))</f>
        <v/>
      </c>
      <c r="N14" s="142"/>
      <c r="O14" s="118"/>
      <c r="P14" s="119"/>
      <c r="Q14" s="120"/>
      <c r="R14" s="121"/>
      <c r="S14" s="277">
        <f>'Abklärung LWR'!K14</f>
        <v>0</v>
      </c>
      <c r="U14" s="220">
        <f>IF(Kriterientabellen!L$79=TRUE,V14,E14)</f>
        <v>0</v>
      </c>
      <c r="V14" s="133">
        <f t="shared" si="107"/>
        <v>0</v>
      </c>
      <c r="W14" s="252">
        <f>IF(H14=Kriterientabellen!$C$12,1,IF(H14=Kriterientabellen!$C$13,2,IF(H14=Kriterientabellen!$C$14,3,IF(H14=Kriterientabellen!$C$15,4,0))))</f>
        <v>3</v>
      </c>
      <c r="X14" s="252">
        <f>IF(Kriterientabellen!L$82=TRUE,IF(W14=3,INDEX(Brandfaktor,1,2),INDEX(Brandfaktor,1,1)),INDEX(Brandfaktor,1,1))</f>
        <v>2</v>
      </c>
      <c r="Y14" s="127">
        <f t="shared" si="2"/>
        <v>1</v>
      </c>
      <c r="Z14" s="127">
        <f t="shared" si="3"/>
        <v>0.4</v>
      </c>
      <c r="AA14" s="127">
        <f t="shared" si="108"/>
        <v>0.67</v>
      </c>
      <c r="AB14" s="176">
        <f>IF(U14&lt;Kriterientabellen!$P$29,Kriterientabellen!$Q$29,IF(U14&gt;=Kriterientabellen!$P$30,Kriterientabellen!$Q$30,0.0000000833*U14*U14*U14-0.0001*U14*U14+0.02417*U14+8.5))</f>
        <v>10</v>
      </c>
      <c r="AC14" s="253">
        <f>IF(AND(H14=Kriterientabellen!C$14,Kriterientabellen!L$82),IF(U14&lt;Kriterientabellen!$P$29,Kriterientabellen!$R$29,IF(U14&gt;=Kriterientabellen!$P$30,Kriterientabellen!$R$31,0.15*U14+15)),IF(U14&lt;Kriterientabellen!$P$29,Kriterientabellen!$R$29,IF(U14&gt;=Kriterientabellen!$P$30,Kriterientabellen!$R$30,0.3*U14)))</f>
        <v>30</v>
      </c>
      <c r="AD14" s="150">
        <f t="shared" si="109"/>
        <v>0</v>
      </c>
      <c r="AE14" s="132">
        <f t="shared" si="110"/>
        <v>0</v>
      </c>
      <c r="AF14" s="132">
        <f t="shared" si="111"/>
        <v>0</v>
      </c>
      <c r="AG14" s="221">
        <f>IF(Kriterientabellen!O$79=TRUE,I14/V14*AD14+J14/V14*AE14+K14/V14*AF14,MAX(AD14:AF14)*BH14)</f>
        <v>0</v>
      </c>
      <c r="AH14" s="196">
        <f>IF(C14=Kriterientabellen!$C$7,1,IF(C14=Kriterientabellen!$C$8,2,0))</f>
        <v>0</v>
      </c>
      <c r="AI14" s="127">
        <f t="shared" si="112"/>
        <v>1</v>
      </c>
      <c r="AJ14" s="127">
        <f t="shared" si="113"/>
        <v>0</v>
      </c>
      <c r="AK14" s="127" t="e">
        <f t="shared" si="114"/>
        <v>#VALUE!</v>
      </c>
      <c r="AL14" s="154">
        <f t="shared" si="115"/>
        <v>4</v>
      </c>
      <c r="AM14" s="153">
        <f t="shared" si="116"/>
        <v>0</v>
      </c>
      <c r="AN14" s="134">
        <f t="shared" si="117"/>
        <v>30</v>
      </c>
      <c r="AO14" s="135">
        <f t="shared" si="118"/>
        <v>50</v>
      </c>
      <c r="AP14" s="135">
        <f t="shared" si="119"/>
        <v>30</v>
      </c>
      <c r="AQ14" s="204">
        <f t="shared" si="120"/>
        <v>30</v>
      </c>
      <c r="AR14" s="237" t="e">
        <f t="shared" si="121"/>
        <v>#VALUE!</v>
      </c>
      <c r="AS14" s="238">
        <f t="shared" si="122"/>
        <v>0</v>
      </c>
      <c r="AT14" s="239" t="e">
        <f>IF(Kriterientabellen!O$79=TRUE,(I14+J14)/V14*AR14+K14/V14*AS14,MAX(AR14:AS14)*BH14)</f>
        <v>#VALUE!</v>
      </c>
      <c r="AU14" s="211" t="str">
        <f>IF(C14=Kriterientabellen!$C$7,IF('LWR Berechnung'!D14&gt;Kriterientabellen!$E$50,INDEX(Meldungen,1,1),""),"")</f>
        <v/>
      </c>
      <c r="AV14" s="138" t="str">
        <f>IF(C14=Kriterientabellen!$C$8,IF(D14&gt;Kriterientabellen!$E$52,IF(H14=Kriterientabellen!$C$15,"",IF((I14+J14)&gt;0,INDEX(Meldungen,2,1),"")),""),"")</f>
        <v/>
      </c>
      <c r="AW14" s="138" t="str">
        <f>IF(C14=Kriterientabellen!$C$8,IF(D14&gt;Kriterientabellen!$E$51,INDEX(Meldungen,3,1),""),"")</f>
        <v/>
      </c>
      <c r="AX14" s="138">
        <f>IF(H14=Kriterientabellen!$C$15,IF(C14=Kriterientabellen!$C$7,3,4),IF(H14=Kriterientabellen!$C$13,2,1))</f>
        <v>1</v>
      </c>
      <c r="AY14" s="138">
        <f t="shared" si="123"/>
        <v>3</v>
      </c>
      <c r="AZ14" s="138">
        <f t="shared" si="124"/>
        <v>3600</v>
      </c>
      <c r="BA14" s="143">
        <f t="shared" si="125"/>
        <v>3700</v>
      </c>
      <c r="BB14" s="138" t="str">
        <f t="shared" si="126"/>
        <v/>
      </c>
      <c r="BC14" s="138" t="str">
        <f t="shared" si="127"/>
        <v/>
      </c>
      <c r="BD14" s="138" t="str">
        <f>IF(F14&gt;IF(C14=Kriterientabellen!$C$7,Kriterientabellen!$D$50,Kriterientabellen!$D$51),INDEX(Meldungen,6,1),"")</f>
        <v/>
      </c>
      <c r="BE14" s="149">
        <f t="shared" si="128"/>
        <v>1</v>
      </c>
      <c r="BF14" s="146">
        <f t="shared" si="129"/>
        <v>1</v>
      </c>
      <c r="BG14" s="147">
        <f>IF(F14&lt;=Kriterientabellen!$D$43,1,IF(F14&lt;=Kriterientabellen!$D$44,2,IF(F14&lt;=Kriterientabellen!$D$45,3,IF(F14&gt;Kriterientabellen!$D$46,4,3))))</f>
        <v>1</v>
      </c>
      <c r="BH14" s="178">
        <f t="shared" si="130"/>
        <v>0.5</v>
      </c>
      <c r="BI14" s="291" t="e">
        <f t="shared" si="131"/>
        <v>#VALUE!</v>
      </c>
      <c r="BJ14" s="290">
        <f t="shared" si="132"/>
        <v>0</v>
      </c>
      <c r="BK14" s="202">
        <f t="shared" si="133"/>
        <v>0</v>
      </c>
      <c r="BL14" s="203">
        <f t="shared" si="134"/>
        <v>0</v>
      </c>
      <c r="BM14" s="236" t="str">
        <f>IF(Kriterientabellen!O$79=TRUE,"",IF(SUM(BJ14:BL14)&gt;1,Kriterientabellen!D$85,""))</f>
        <v/>
      </c>
      <c r="BN14" s="258" t="str">
        <f>IF(SUM(BJ14:BL14)&gt;1,IF(I14&gt;MaxMenge,Kriterientabellen!D$86,""),"")</f>
        <v/>
      </c>
      <c r="BO14" s="279" t="str">
        <f>IF(AH14=2,IF(I14&gt;0,IF(D14&gt;Kriterientabellen!E$53,Kriterientabellen!D$87,""),""),"")</f>
        <v/>
      </c>
      <c r="BP14" s="281">
        <f>IF(ISERROR(IF(VLOOKUP(A14,'Abklärung LWR'!A$5:S$18,19,FALSE)=TRUE,Kriterientabellen!E$93,0)),0,IF(VLOOKUP(A14,'Abklärung LWR'!A$5:S$18,19,FALSE)=TRUE,Kriterientabellen!E$93,0))</f>
        <v>0</v>
      </c>
      <c r="BQ14" s="313">
        <f t="shared" si="135"/>
        <v>0</v>
      </c>
      <c r="BR14" s="306">
        <f t="shared" si="136"/>
        <v>0</v>
      </c>
      <c r="BS14" s="305">
        <f t="shared" si="137"/>
        <v>0</v>
      </c>
      <c r="BT14" s="305">
        <f t="shared" si="138"/>
        <v>0</v>
      </c>
      <c r="BU14" s="305">
        <f t="shared" si="139"/>
        <v>0</v>
      </c>
      <c r="BV14" s="305">
        <f t="shared" si="140"/>
        <v>0</v>
      </c>
      <c r="BW14" s="314" t="str">
        <f>IF(BV14&gt;0,IF(BV14&lt;5,Kriterientabellen!$D$101,""),"")</f>
        <v/>
      </c>
    </row>
    <row r="15" spans="1:75" s="51" customFormat="1" ht="65.25" customHeight="1" x14ac:dyDescent="0.2">
      <c r="A15" s="284">
        <f>IF('Abklärung LWR'!A15&lt;&gt;0,'Abklärung LWR'!A15,0)</f>
        <v>0</v>
      </c>
      <c r="B15" s="509">
        <f>'Abklärung LWR'!B15</f>
        <v>0</v>
      </c>
      <c r="C15" s="533"/>
      <c r="D15" s="116"/>
      <c r="E15" s="117"/>
      <c r="F15" s="275">
        <f t="shared" si="72"/>
        <v>0</v>
      </c>
      <c r="G15" s="174"/>
      <c r="H15" s="173"/>
      <c r="I15" s="208"/>
      <c r="J15" s="209"/>
      <c r="K15" s="210"/>
      <c r="L15" s="276" t="e">
        <f>IF(BP15=1,Kriterientabellen!H$93,MROUND(IF(BF15=0,IF(H15=Kriterientabellen!$C$15,'LWR Berechnung'!AT15,'LWR Berechnung'!AG15),""),BI15))</f>
        <v>#VALUE!</v>
      </c>
      <c r="M15" s="274" t="str">
        <f>IF(AND(A15=0,B15=0,BP15&lt;&gt;1,BW15="",BW15&amp;BO15&amp;BN15&amp;BM15&amp;AU15&amp;AV15&amp;AW15&amp;BB15&amp;BC15&amp;BD15=""),"",IF(AND(A15=0,BP15&lt;&gt;1,BW15="",BW15&amp;BO15&amp;BN15&amp;BM15&amp;AU15&amp;AV15&amp;AW15&amp;BB15&amp;BC15&amp;BD15=""),"Keine Berechnung erforderlich, da keine LWR-Pflicht und kein freiwilliger LWR vorgesehen (s. Angabe im Blatt 'Abklärung LWR')",IF(BP15=1,Kriterientabellen!C$97,IF(BW15&gt;"",BW15,BW15&amp;BO15&amp;BN15&amp;BM15&amp;AU15&amp;AV15&amp;AW15&amp;BB15&amp;BC15&amp;BD15))))</f>
        <v/>
      </c>
      <c r="N15" s="142"/>
      <c r="O15" s="118"/>
      <c r="P15" s="119"/>
      <c r="Q15" s="120"/>
      <c r="R15" s="121"/>
      <c r="S15" s="277">
        <f>'Abklärung LWR'!K15</f>
        <v>0</v>
      </c>
      <c r="U15" s="220">
        <f>IF(Kriterientabellen!L$79=TRUE,V15,E15)</f>
        <v>0</v>
      </c>
      <c r="V15" s="133">
        <f t="shared" si="107"/>
        <v>0</v>
      </c>
      <c r="W15" s="252">
        <f>IF(H15=Kriterientabellen!$C$12,1,IF(H15=Kriterientabellen!$C$13,2,IF(H15=Kriterientabellen!$C$14,3,IF(H15=Kriterientabellen!$C$15,4,0))))</f>
        <v>3</v>
      </c>
      <c r="X15" s="252">
        <f>IF(Kriterientabellen!L$82=TRUE,IF(W15=3,INDEX(Brandfaktor,1,2),INDEX(Brandfaktor,1,1)),INDEX(Brandfaktor,1,1))</f>
        <v>2</v>
      </c>
      <c r="Y15" s="127">
        <f t="shared" si="2"/>
        <v>1</v>
      </c>
      <c r="Z15" s="127">
        <f t="shared" si="3"/>
        <v>0.4</v>
      </c>
      <c r="AA15" s="127">
        <f t="shared" si="108"/>
        <v>0.67</v>
      </c>
      <c r="AB15" s="176">
        <f>IF(U15&lt;Kriterientabellen!$P$29,Kriterientabellen!$Q$29,IF(U15&gt;=Kriterientabellen!$P$30,Kriterientabellen!$Q$30,0.0000000833*U15*U15*U15-0.0001*U15*U15+0.02417*U15+8.5))</f>
        <v>10</v>
      </c>
      <c r="AC15" s="253">
        <f>IF(AND(H15=Kriterientabellen!C$14,Kriterientabellen!L$82),IF(U15&lt;Kriterientabellen!$P$29,Kriterientabellen!$R$29,IF(U15&gt;=Kriterientabellen!$P$30,Kriterientabellen!$R$31,0.15*U15+15)),IF(U15&lt;Kriterientabellen!$P$29,Kriterientabellen!$R$29,IF(U15&gt;=Kriterientabellen!$P$30,Kriterientabellen!$R$30,0.3*U15)))</f>
        <v>30</v>
      </c>
      <c r="AD15" s="150">
        <f t="shared" si="109"/>
        <v>0</v>
      </c>
      <c r="AE15" s="132">
        <f t="shared" si="110"/>
        <v>0</v>
      </c>
      <c r="AF15" s="132">
        <f t="shared" si="111"/>
        <v>0</v>
      </c>
      <c r="AG15" s="221">
        <f>IF(Kriterientabellen!O$79=TRUE,I15/V15*AD15+J15/V15*AE15+K15/V15*AF15,MAX(AD15:AF15)*BH15)</f>
        <v>0</v>
      </c>
      <c r="AH15" s="196">
        <f>IF(C15=Kriterientabellen!$C$7,1,IF(C15=Kriterientabellen!$C$8,2,0))</f>
        <v>0</v>
      </c>
      <c r="AI15" s="127">
        <f t="shared" si="112"/>
        <v>1</v>
      </c>
      <c r="AJ15" s="127">
        <f t="shared" si="113"/>
        <v>0</v>
      </c>
      <c r="AK15" s="127" t="e">
        <f t="shared" si="114"/>
        <v>#VALUE!</v>
      </c>
      <c r="AL15" s="154">
        <f t="shared" si="115"/>
        <v>4</v>
      </c>
      <c r="AM15" s="153">
        <f t="shared" si="116"/>
        <v>0</v>
      </c>
      <c r="AN15" s="134">
        <f t="shared" si="117"/>
        <v>30</v>
      </c>
      <c r="AO15" s="135">
        <f t="shared" si="118"/>
        <v>50</v>
      </c>
      <c r="AP15" s="135">
        <f t="shared" si="119"/>
        <v>30</v>
      </c>
      <c r="AQ15" s="204">
        <f t="shared" si="120"/>
        <v>30</v>
      </c>
      <c r="AR15" s="237" t="e">
        <f t="shared" si="121"/>
        <v>#VALUE!</v>
      </c>
      <c r="AS15" s="238">
        <f t="shared" si="122"/>
        <v>0</v>
      </c>
      <c r="AT15" s="239" t="e">
        <f>IF(Kriterientabellen!O$79=TRUE,(I15+J15)/V15*AR15+K15/V15*AS15,MAX(AR15:AS15)*BH15)</f>
        <v>#VALUE!</v>
      </c>
      <c r="AU15" s="211" t="str">
        <f>IF(C15=Kriterientabellen!$C$7,IF('LWR Berechnung'!D15&gt;Kriterientabellen!$E$50,INDEX(Meldungen,1,1),""),"")</f>
        <v/>
      </c>
      <c r="AV15" s="138" t="str">
        <f>IF(C15=Kriterientabellen!$C$8,IF(D15&gt;Kriterientabellen!$E$52,IF(H15=Kriterientabellen!$C$15,"",IF((I15+J15)&gt;0,INDEX(Meldungen,2,1),"")),""),"")</f>
        <v/>
      </c>
      <c r="AW15" s="138" t="str">
        <f>IF(C15=Kriterientabellen!$C$8,IF(D15&gt;Kriterientabellen!$E$51,INDEX(Meldungen,3,1),""),"")</f>
        <v/>
      </c>
      <c r="AX15" s="138">
        <f>IF(H15=Kriterientabellen!$C$15,IF(C15=Kriterientabellen!$C$7,3,4),IF(H15=Kriterientabellen!$C$13,2,1))</f>
        <v>1</v>
      </c>
      <c r="AY15" s="138">
        <f t="shared" si="123"/>
        <v>3</v>
      </c>
      <c r="AZ15" s="138">
        <f t="shared" si="124"/>
        <v>3600</v>
      </c>
      <c r="BA15" s="143">
        <f t="shared" si="125"/>
        <v>3700</v>
      </c>
      <c r="BB15" s="138" t="str">
        <f t="shared" si="126"/>
        <v/>
      </c>
      <c r="BC15" s="138" t="str">
        <f t="shared" si="127"/>
        <v/>
      </c>
      <c r="BD15" s="138" t="str">
        <f>IF(F15&gt;IF(C15=Kriterientabellen!$C$7,Kriterientabellen!$D$50,Kriterientabellen!$D$51),INDEX(Meldungen,6,1),"")</f>
        <v/>
      </c>
      <c r="BE15" s="149">
        <f t="shared" si="128"/>
        <v>1</v>
      </c>
      <c r="BF15" s="146">
        <f t="shared" si="129"/>
        <v>1</v>
      </c>
      <c r="BG15" s="147">
        <f>IF(F15&lt;=Kriterientabellen!$D$43,1,IF(F15&lt;=Kriterientabellen!$D$44,2,IF(F15&lt;=Kriterientabellen!$D$45,3,IF(F15&gt;Kriterientabellen!$D$46,4,3))))</f>
        <v>1</v>
      </c>
      <c r="BH15" s="178">
        <f t="shared" si="130"/>
        <v>0.5</v>
      </c>
      <c r="BI15" s="291" t="e">
        <f t="shared" si="131"/>
        <v>#VALUE!</v>
      </c>
      <c r="BJ15" s="290">
        <f t="shared" si="132"/>
        <v>0</v>
      </c>
      <c r="BK15" s="202">
        <f t="shared" si="133"/>
        <v>0</v>
      </c>
      <c r="BL15" s="203">
        <f t="shared" si="134"/>
        <v>0</v>
      </c>
      <c r="BM15" s="236" t="str">
        <f>IF(Kriterientabellen!O$79=TRUE,"",IF(SUM(BJ15:BL15)&gt;1,Kriterientabellen!D$85,""))</f>
        <v/>
      </c>
      <c r="BN15" s="258" t="str">
        <f>IF(SUM(BJ15:BL15)&gt;1,IF(I15&gt;MaxMenge,Kriterientabellen!D$86,""),"")</f>
        <v/>
      </c>
      <c r="BO15" s="279" t="str">
        <f>IF(AH15=2,IF(I15&gt;0,IF(D15&gt;Kriterientabellen!E$53,Kriterientabellen!D$87,""),""),"")</f>
        <v/>
      </c>
      <c r="BP15" s="281">
        <f>IF(ISERROR(IF(VLOOKUP(A15,'Abklärung LWR'!A$5:S$18,19,FALSE)=TRUE,Kriterientabellen!E$93,0)),0,IF(VLOOKUP(A15,'Abklärung LWR'!A$5:S$18,19,FALSE)=TRUE,Kriterientabellen!E$93,0))</f>
        <v>0</v>
      </c>
      <c r="BQ15" s="313">
        <f t="shared" si="135"/>
        <v>0</v>
      </c>
      <c r="BR15" s="306">
        <f t="shared" si="136"/>
        <v>0</v>
      </c>
      <c r="BS15" s="305">
        <f t="shared" si="137"/>
        <v>0</v>
      </c>
      <c r="BT15" s="305">
        <f t="shared" si="138"/>
        <v>0</v>
      </c>
      <c r="BU15" s="305">
        <f t="shared" si="139"/>
        <v>0</v>
      </c>
      <c r="BV15" s="305">
        <f t="shared" si="140"/>
        <v>0</v>
      </c>
      <c r="BW15" s="314" t="str">
        <f>IF(BV15&gt;0,IF(BV15&lt;5,Kriterientabellen!$D$101,""),"")</f>
        <v/>
      </c>
    </row>
    <row r="16" spans="1:75" s="51" customFormat="1" ht="65.25" customHeight="1" x14ac:dyDescent="0.2">
      <c r="A16" s="284">
        <f>IF('Abklärung LWR'!A16&lt;&gt;0,'Abklärung LWR'!A16,0)</f>
        <v>0</v>
      </c>
      <c r="B16" s="509">
        <f>'Abklärung LWR'!B16</f>
        <v>0</v>
      </c>
      <c r="C16" s="533"/>
      <c r="D16" s="116"/>
      <c r="E16" s="117"/>
      <c r="F16" s="275">
        <f t="shared" si="72"/>
        <v>0</v>
      </c>
      <c r="G16" s="174"/>
      <c r="H16" s="173"/>
      <c r="I16" s="208"/>
      <c r="J16" s="209"/>
      <c r="K16" s="210"/>
      <c r="L16" s="276" t="e">
        <f>IF(BP16=1,Kriterientabellen!H$93,MROUND(IF(BF16=0,IF(H16=Kriterientabellen!$C$15,'LWR Berechnung'!AT16,'LWR Berechnung'!AG16),""),BI16))</f>
        <v>#VALUE!</v>
      </c>
      <c r="M16" s="274" t="str">
        <f>IF(AND(A16=0,B16=0,BP16&lt;&gt;1,BW16="",BW16&amp;BO16&amp;BN16&amp;BM16&amp;AU16&amp;AV16&amp;AW16&amp;BB16&amp;BC16&amp;BD16=""),"",IF(AND(A16=0,BP16&lt;&gt;1,BW16="",BW16&amp;BO16&amp;BN16&amp;BM16&amp;AU16&amp;AV16&amp;AW16&amp;BB16&amp;BC16&amp;BD16=""),"Keine Berechnung erforderlich, da keine LWR-Pflicht und kein freiwilliger LWR vorgesehen (s. Angabe im Blatt 'Abklärung LWR')",IF(BP16=1,Kriterientabellen!C$97,IF(BW16&gt;"",BW16,BW16&amp;BO16&amp;BN16&amp;BM16&amp;AU16&amp;AV16&amp;AW16&amp;BB16&amp;BC16&amp;BD16))))</f>
        <v/>
      </c>
      <c r="N16" s="142"/>
      <c r="O16" s="118"/>
      <c r="P16" s="119"/>
      <c r="Q16" s="120"/>
      <c r="R16" s="121"/>
      <c r="S16" s="277">
        <f>'Abklärung LWR'!K16</f>
        <v>0</v>
      </c>
      <c r="U16" s="220">
        <f>IF(Kriterientabellen!L$79=TRUE,V16,E16)</f>
        <v>0</v>
      </c>
      <c r="V16" s="133">
        <f t="shared" si="107"/>
        <v>0</v>
      </c>
      <c r="W16" s="252">
        <f>IF(H16=Kriterientabellen!$C$12,1,IF(H16=Kriterientabellen!$C$13,2,IF(H16=Kriterientabellen!$C$14,3,IF(H16=Kriterientabellen!$C$15,4,0))))</f>
        <v>3</v>
      </c>
      <c r="X16" s="252">
        <f>IF(Kriterientabellen!L$82=TRUE,IF(W16=3,INDEX(Brandfaktor,1,2),INDEX(Brandfaktor,1,1)),INDEX(Brandfaktor,1,1))</f>
        <v>2</v>
      </c>
      <c r="Y16" s="127">
        <f t="shared" si="2"/>
        <v>1</v>
      </c>
      <c r="Z16" s="127">
        <f t="shared" si="3"/>
        <v>0.4</v>
      </c>
      <c r="AA16" s="127">
        <f t="shared" si="108"/>
        <v>0.67</v>
      </c>
      <c r="AB16" s="176">
        <f>IF(U16&lt;Kriterientabellen!$P$29,Kriterientabellen!$Q$29,IF(U16&gt;=Kriterientabellen!$P$30,Kriterientabellen!$Q$30,0.0000000833*U16*U16*U16-0.0001*U16*U16+0.02417*U16+8.5))</f>
        <v>10</v>
      </c>
      <c r="AC16" s="253">
        <f>IF(AND(H16=Kriterientabellen!C$14,Kriterientabellen!L$82),IF(U16&lt;Kriterientabellen!$P$29,Kriterientabellen!$R$29,IF(U16&gt;=Kriterientabellen!$P$30,Kriterientabellen!$R$31,0.15*U16+15)),IF(U16&lt;Kriterientabellen!$P$29,Kriterientabellen!$R$29,IF(U16&gt;=Kriterientabellen!$P$30,Kriterientabellen!$R$30,0.3*U16)))</f>
        <v>30</v>
      </c>
      <c r="AD16" s="150">
        <f t="shared" si="109"/>
        <v>0</v>
      </c>
      <c r="AE16" s="132">
        <f t="shared" si="110"/>
        <v>0</v>
      </c>
      <c r="AF16" s="132">
        <f t="shared" si="111"/>
        <v>0</v>
      </c>
      <c r="AG16" s="221">
        <f>IF(Kriterientabellen!O$79=TRUE,I16/V16*AD16+J16/V16*AE16+K16/V16*AF16,MAX(AD16:AF16)*BH16)</f>
        <v>0</v>
      </c>
      <c r="AH16" s="196">
        <f>IF(C16=Kriterientabellen!$C$7,1,IF(C16=Kriterientabellen!$C$8,2,0))</f>
        <v>0</v>
      </c>
      <c r="AI16" s="127">
        <f t="shared" si="112"/>
        <v>1</v>
      </c>
      <c r="AJ16" s="127">
        <f t="shared" si="113"/>
        <v>0</v>
      </c>
      <c r="AK16" s="127" t="e">
        <f t="shared" si="114"/>
        <v>#VALUE!</v>
      </c>
      <c r="AL16" s="154">
        <f t="shared" si="115"/>
        <v>4</v>
      </c>
      <c r="AM16" s="153">
        <f t="shared" si="116"/>
        <v>0</v>
      </c>
      <c r="AN16" s="134">
        <f t="shared" si="117"/>
        <v>30</v>
      </c>
      <c r="AO16" s="135">
        <f t="shared" si="118"/>
        <v>50</v>
      </c>
      <c r="AP16" s="135">
        <f t="shared" si="119"/>
        <v>30</v>
      </c>
      <c r="AQ16" s="204">
        <f t="shared" si="120"/>
        <v>30</v>
      </c>
      <c r="AR16" s="237" t="e">
        <f t="shared" si="121"/>
        <v>#VALUE!</v>
      </c>
      <c r="AS16" s="238">
        <f t="shared" si="122"/>
        <v>0</v>
      </c>
      <c r="AT16" s="239" t="e">
        <f>IF(Kriterientabellen!O$79=TRUE,(I16+J16)/V16*AR16+K16/V16*AS16,MAX(AR16:AS16)*BH16)</f>
        <v>#VALUE!</v>
      </c>
      <c r="AU16" s="211" t="str">
        <f>IF(C16=Kriterientabellen!$C$7,IF('LWR Berechnung'!D16&gt;Kriterientabellen!$E$50,INDEX(Meldungen,1,1),""),"")</f>
        <v/>
      </c>
      <c r="AV16" s="138" t="str">
        <f>IF(C16=Kriterientabellen!$C$8,IF(D16&gt;Kriterientabellen!$E$52,IF(H16=Kriterientabellen!$C$15,"",IF((I16+J16)&gt;0,INDEX(Meldungen,2,1),"")),""),"")</f>
        <v/>
      </c>
      <c r="AW16" s="138" t="str">
        <f>IF(C16=Kriterientabellen!$C$8,IF(D16&gt;Kriterientabellen!$E$51,INDEX(Meldungen,3,1),""),"")</f>
        <v/>
      </c>
      <c r="AX16" s="138">
        <f>IF(H16=Kriterientabellen!$C$15,IF(C16=Kriterientabellen!$C$7,3,4),IF(H16=Kriterientabellen!$C$13,2,1))</f>
        <v>1</v>
      </c>
      <c r="AY16" s="138">
        <f t="shared" si="123"/>
        <v>3</v>
      </c>
      <c r="AZ16" s="138">
        <f t="shared" si="124"/>
        <v>3600</v>
      </c>
      <c r="BA16" s="143">
        <f t="shared" si="125"/>
        <v>3700</v>
      </c>
      <c r="BB16" s="138" t="str">
        <f t="shared" si="126"/>
        <v/>
      </c>
      <c r="BC16" s="138" t="str">
        <f t="shared" si="127"/>
        <v/>
      </c>
      <c r="BD16" s="138" t="str">
        <f>IF(F16&gt;IF(C16=Kriterientabellen!$C$7,Kriterientabellen!$D$50,Kriterientabellen!$D$51),INDEX(Meldungen,6,1),"")</f>
        <v/>
      </c>
      <c r="BE16" s="149">
        <f t="shared" si="128"/>
        <v>1</v>
      </c>
      <c r="BF16" s="146">
        <f t="shared" si="129"/>
        <v>1</v>
      </c>
      <c r="BG16" s="147">
        <f>IF(F16&lt;=Kriterientabellen!$D$43,1,IF(F16&lt;=Kriterientabellen!$D$44,2,IF(F16&lt;=Kriterientabellen!$D$45,3,IF(F16&gt;Kriterientabellen!$D$46,4,3))))</f>
        <v>1</v>
      </c>
      <c r="BH16" s="178">
        <f t="shared" si="130"/>
        <v>0.5</v>
      </c>
      <c r="BI16" s="291" t="e">
        <f t="shared" si="131"/>
        <v>#VALUE!</v>
      </c>
      <c r="BJ16" s="290">
        <f t="shared" si="132"/>
        <v>0</v>
      </c>
      <c r="BK16" s="202">
        <f t="shared" si="133"/>
        <v>0</v>
      </c>
      <c r="BL16" s="203">
        <f t="shared" si="134"/>
        <v>0</v>
      </c>
      <c r="BM16" s="236" t="str">
        <f>IF(Kriterientabellen!O$79=TRUE,"",IF(SUM(BJ16:BL16)&gt;1,Kriterientabellen!D$85,""))</f>
        <v/>
      </c>
      <c r="BN16" s="258" t="str">
        <f>IF(SUM(BJ16:BL16)&gt;1,IF(I16&gt;MaxMenge,Kriterientabellen!D$86,""),"")</f>
        <v/>
      </c>
      <c r="BO16" s="279" t="str">
        <f>IF(AH16=2,IF(I16&gt;0,IF(D16&gt;Kriterientabellen!E$53,Kriterientabellen!D$87,""),""),"")</f>
        <v/>
      </c>
      <c r="BP16" s="281">
        <f>IF(ISERROR(IF(VLOOKUP(A16,'Abklärung LWR'!A$5:S$18,19,FALSE)=TRUE,Kriterientabellen!E$93,0)),0,IF(VLOOKUP(A16,'Abklärung LWR'!A$5:S$18,19,FALSE)=TRUE,Kriterientabellen!E$93,0))</f>
        <v>0</v>
      </c>
      <c r="BQ16" s="313">
        <f t="shared" si="135"/>
        <v>0</v>
      </c>
      <c r="BR16" s="306">
        <f t="shared" si="136"/>
        <v>0</v>
      </c>
      <c r="BS16" s="305">
        <f t="shared" si="137"/>
        <v>0</v>
      </c>
      <c r="BT16" s="305">
        <f t="shared" si="138"/>
        <v>0</v>
      </c>
      <c r="BU16" s="305">
        <f t="shared" si="139"/>
        <v>0</v>
      </c>
      <c r="BV16" s="305">
        <f t="shared" si="140"/>
        <v>0</v>
      </c>
      <c r="BW16" s="314" t="str">
        <f>IF(BV16&gt;0,IF(BV16&lt;5,Kriterientabellen!$D$101,""),"")</f>
        <v/>
      </c>
    </row>
    <row r="17" spans="1:75" s="51" customFormat="1" ht="65.25" customHeight="1" x14ac:dyDescent="0.2">
      <c r="A17" s="284">
        <f>IF('Abklärung LWR'!A17&lt;&gt;0,'Abklärung LWR'!A17,0)</f>
        <v>0</v>
      </c>
      <c r="B17" s="509">
        <f>'Abklärung LWR'!B17</f>
        <v>0</v>
      </c>
      <c r="C17" s="533"/>
      <c r="D17" s="116"/>
      <c r="E17" s="117"/>
      <c r="F17" s="275">
        <f t="shared" si="72"/>
        <v>0</v>
      </c>
      <c r="G17" s="174"/>
      <c r="H17" s="173"/>
      <c r="I17" s="208"/>
      <c r="J17" s="209"/>
      <c r="K17" s="210"/>
      <c r="L17" s="276" t="e">
        <f>IF(BP17=1,Kriterientabellen!H$93,MROUND(IF(BF17=0,IF(H17=Kriterientabellen!$C$15,'LWR Berechnung'!AT17,'LWR Berechnung'!AG17),""),BI17))</f>
        <v>#VALUE!</v>
      </c>
      <c r="M17" s="274" t="str">
        <f>IF(AND(A17=0,B17=0,BP17&lt;&gt;1,BW17="",BW17&amp;BO17&amp;BN17&amp;BM17&amp;AU17&amp;AV17&amp;AW17&amp;BB17&amp;BC17&amp;BD17=""),"",IF(AND(A17=0,BP17&lt;&gt;1,BW17="",BW17&amp;BO17&amp;BN17&amp;BM17&amp;AU17&amp;AV17&amp;AW17&amp;BB17&amp;BC17&amp;BD17=""),"Keine Berechnung erforderlich, da keine LWR-Pflicht und kein freiwilliger LWR vorgesehen (s. Angabe im Blatt 'Abklärung LWR')",IF(BP17=1,Kriterientabellen!C$97,IF(BW17&gt;"",BW17,BW17&amp;BO17&amp;BN17&amp;BM17&amp;AU17&amp;AV17&amp;AW17&amp;BB17&amp;BC17&amp;BD17))))</f>
        <v/>
      </c>
      <c r="N17" s="142"/>
      <c r="O17" s="118"/>
      <c r="P17" s="119"/>
      <c r="Q17" s="120"/>
      <c r="R17" s="121"/>
      <c r="S17" s="277">
        <f>'Abklärung LWR'!K17</f>
        <v>0</v>
      </c>
      <c r="U17" s="220">
        <f>IF(Kriterientabellen!L$79=TRUE,V17,E17)</f>
        <v>0</v>
      </c>
      <c r="V17" s="133">
        <f t="shared" si="107"/>
        <v>0</v>
      </c>
      <c r="W17" s="252">
        <f>IF(H17=Kriterientabellen!$C$12,1,IF(H17=Kriterientabellen!$C$13,2,IF(H17=Kriterientabellen!$C$14,3,IF(H17=Kriterientabellen!$C$15,4,0))))</f>
        <v>3</v>
      </c>
      <c r="X17" s="252">
        <f>IF(Kriterientabellen!L$82=TRUE,IF(W17=3,INDEX(Brandfaktor,1,2),INDEX(Brandfaktor,1,1)),INDEX(Brandfaktor,1,1))</f>
        <v>2</v>
      </c>
      <c r="Y17" s="127">
        <f t="shared" si="2"/>
        <v>1</v>
      </c>
      <c r="Z17" s="127">
        <f t="shared" si="3"/>
        <v>0.4</v>
      </c>
      <c r="AA17" s="127">
        <f t="shared" si="108"/>
        <v>0.67</v>
      </c>
      <c r="AB17" s="176">
        <f>IF(U17&lt;Kriterientabellen!$P$29,Kriterientabellen!$Q$29,IF(U17&gt;=Kriterientabellen!$P$30,Kriterientabellen!$Q$30,0.0000000833*U17*U17*U17-0.0001*U17*U17+0.02417*U17+8.5))</f>
        <v>10</v>
      </c>
      <c r="AC17" s="253">
        <f>IF(AND(H17=Kriterientabellen!C$14,Kriterientabellen!L$82),IF(U17&lt;Kriterientabellen!$P$29,Kriterientabellen!$R$29,IF(U17&gt;=Kriterientabellen!$P$30,Kriterientabellen!$R$31,0.15*U17+15)),IF(U17&lt;Kriterientabellen!$P$29,Kriterientabellen!$R$29,IF(U17&gt;=Kriterientabellen!$P$30,Kriterientabellen!$R$30,0.3*U17)))</f>
        <v>30</v>
      </c>
      <c r="AD17" s="150">
        <f t="shared" si="109"/>
        <v>0</v>
      </c>
      <c r="AE17" s="132">
        <f t="shared" si="110"/>
        <v>0</v>
      </c>
      <c r="AF17" s="132">
        <f t="shared" si="111"/>
        <v>0</v>
      </c>
      <c r="AG17" s="221">
        <f>IF(Kriterientabellen!O$79=TRUE,I17/V17*AD17+J17/V17*AE17+K17/V17*AF17,MAX(AD17:AF17)*BH17)</f>
        <v>0</v>
      </c>
      <c r="AH17" s="196">
        <f>IF(C17=Kriterientabellen!$C$7,1,IF(C17=Kriterientabellen!$C$8,2,0))</f>
        <v>0</v>
      </c>
      <c r="AI17" s="127">
        <f t="shared" si="112"/>
        <v>1</v>
      </c>
      <c r="AJ17" s="127">
        <f t="shared" si="113"/>
        <v>0</v>
      </c>
      <c r="AK17" s="127" t="e">
        <f t="shared" si="114"/>
        <v>#VALUE!</v>
      </c>
      <c r="AL17" s="154">
        <f t="shared" si="115"/>
        <v>4</v>
      </c>
      <c r="AM17" s="153">
        <f t="shared" si="116"/>
        <v>0</v>
      </c>
      <c r="AN17" s="134">
        <f t="shared" si="117"/>
        <v>30</v>
      </c>
      <c r="AO17" s="135">
        <f t="shared" si="118"/>
        <v>50</v>
      </c>
      <c r="AP17" s="135">
        <f t="shared" si="119"/>
        <v>30</v>
      </c>
      <c r="AQ17" s="204">
        <f t="shared" si="120"/>
        <v>30</v>
      </c>
      <c r="AR17" s="237" t="e">
        <f t="shared" si="121"/>
        <v>#VALUE!</v>
      </c>
      <c r="AS17" s="238">
        <f t="shared" si="122"/>
        <v>0</v>
      </c>
      <c r="AT17" s="239" t="e">
        <f>IF(Kriterientabellen!O$79=TRUE,(I17+J17)/V17*AR17+K17/V17*AS17,MAX(AR17:AS17)*BH17)</f>
        <v>#VALUE!</v>
      </c>
      <c r="AU17" s="211" t="str">
        <f>IF(C17=Kriterientabellen!$C$7,IF('LWR Berechnung'!D17&gt;Kriterientabellen!$E$50,INDEX(Meldungen,1,1),""),"")</f>
        <v/>
      </c>
      <c r="AV17" s="138" t="str">
        <f>IF(C17=Kriterientabellen!$C$8,IF(D17&gt;Kriterientabellen!$E$52,IF(H17=Kriterientabellen!$C$15,"",IF((I17+J17)&gt;0,INDEX(Meldungen,2,1),"")),""),"")</f>
        <v/>
      </c>
      <c r="AW17" s="138" t="str">
        <f>IF(C17=Kriterientabellen!$C$8,IF(D17&gt;Kriterientabellen!$E$51,INDEX(Meldungen,3,1),""),"")</f>
        <v/>
      </c>
      <c r="AX17" s="138">
        <f>IF(H17=Kriterientabellen!$C$15,IF(C17=Kriterientabellen!$C$7,3,4),IF(H17=Kriterientabellen!$C$13,2,1))</f>
        <v>1</v>
      </c>
      <c r="AY17" s="138">
        <f t="shared" si="123"/>
        <v>3</v>
      </c>
      <c r="AZ17" s="138">
        <f t="shared" si="124"/>
        <v>3600</v>
      </c>
      <c r="BA17" s="143">
        <f t="shared" si="125"/>
        <v>3700</v>
      </c>
      <c r="BB17" s="138" t="str">
        <f t="shared" si="126"/>
        <v/>
      </c>
      <c r="BC17" s="138" t="str">
        <f t="shared" si="127"/>
        <v/>
      </c>
      <c r="BD17" s="138" t="str">
        <f>IF(F17&gt;IF(C17=Kriterientabellen!$C$7,Kriterientabellen!$D$50,Kriterientabellen!$D$51),INDEX(Meldungen,6,1),"")</f>
        <v/>
      </c>
      <c r="BE17" s="149">
        <f t="shared" si="128"/>
        <v>1</v>
      </c>
      <c r="BF17" s="146">
        <f t="shared" si="129"/>
        <v>1</v>
      </c>
      <c r="BG17" s="147">
        <f>IF(F17&lt;=Kriterientabellen!$D$43,1,IF(F17&lt;=Kriterientabellen!$D$44,2,IF(F17&lt;=Kriterientabellen!$D$45,3,IF(F17&gt;Kriterientabellen!$D$46,4,3))))</f>
        <v>1</v>
      </c>
      <c r="BH17" s="178">
        <f t="shared" si="130"/>
        <v>0.5</v>
      </c>
      <c r="BI17" s="291" t="e">
        <f t="shared" si="131"/>
        <v>#VALUE!</v>
      </c>
      <c r="BJ17" s="290">
        <f t="shared" si="132"/>
        <v>0</v>
      </c>
      <c r="BK17" s="202">
        <f t="shared" si="133"/>
        <v>0</v>
      </c>
      <c r="BL17" s="203">
        <f t="shared" si="134"/>
        <v>0</v>
      </c>
      <c r="BM17" s="236" t="str">
        <f>IF(Kriterientabellen!O$79=TRUE,"",IF(SUM(BJ17:BL17)&gt;1,Kriterientabellen!D$85,""))</f>
        <v/>
      </c>
      <c r="BN17" s="258" t="str">
        <f>IF(SUM(BJ17:BL17)&gt;1,IF(I17&gt;MaxMenge,Kriterientabellen!D$86,""),"")</f>
        <v/>
      </c>
      <c r="BO17" s="279" t="str">
        <f>IF(AH17=2,IF(I17&gt;0,IF(D17&gt;Kriterientabellen!E$53,Kriterientabellen!D$87,""),""),"")</f>
        <v/>
      </c>
      <c r="BP17" s="281">
        <f>IF(ISERROR(IF(VLOOKUP(A17,'Abklärung LWR'!A$5:S$18,19,FALSE)=TRUE,Kriterientabellen!E$93,0)),0,IF(VLOOKUP(A17,'Abklärung LWR'!A$5:S$18,19,FALSE)=TRUE,Kriterientabellen!E$93,0))</f>
        <v>0</v>
      </c>
      <c r="BQ17" s="313">
        <f t="shared" si="135"/>
        <v>0</v>
      </c>
      <c r="BR17" s="306">
        <f t="shared" si="136"/>
        <v>0</v>
      </c>
      <c r="BS17" s="305">
        <f t="shared" si="137"/>
        <v>0</v>
      </c>
      <c r="BT17" s="305">
        <f t="shared" si="138"/>
        <v>0</v>
      </c>
      <c r="BU17" s="305">
        <f t="shared" si="139"/>
        <v>0</v>
      </c>
      <c r="BV17" s="305">
        <f t="shared" si="140"/>
        <v>0</v>
      </c>
      <c r="BW17" s="314" t="str">
        <f>IF(BV17&gt;0,IF(BV17&lt;5,Kriterientabellen!$D$101,""),"")</f>
        <v/>
      </c>
    </row>
    <row r="18" spans="1:75" s="51" customFormat="1" ht="65.25" customHeight="1" x14ac:dyDescent="0.2">
      <c r="A18" s="284">
        <f>IF('Abklärung LWR'!A18&lt;&gt;0,'Abklärung LWR'!A18,0)</f>
        <v>0</v>
      </c>
      <c r="B18" s="509">
        <f>'Abklärung LWR'!B18</f>
        <v>0</v>
      </c>
      <c r="C18" s="533"/>
      <c r="D18" s="116"/>
      <c r="E18" s="117"/>
      <c r="F18" s="275">
        <f t="shared" si="72"/>
        <v>0</v>
      </c>
      <c r="G18" s="174"/>
      <c r="H18" s="173"/>
      <c r="I18" s="208"/>
      <c r="J18" s="209"/>
      <c r="K18" s="210"/>
      <c r="L18" s="276" t="e">
        <f>IF(BP18=1,Kriterientabellen!H$93,MROUND(IF(BF18=0,IF(H18=Kriterientabellen!$C$15,'LWR Berechnung'!AT18,'LWR Berechnung'!AG18),""),BI18))</f>
        <v>#VALUE!</v>
      </c>
      <c r="M18" s="274" t="str">
        <f>IF(AND(A18=0,B18=0,BP18&lt;&gt;1,BW18="",BW18&amp;BO18&amp;BN18&amp;BM18&amp;AU18&amp;AV18&amp;AW18&amp;BB18&amp;BC18&amp;BD18=""),"",IF(AND(A18=0,BP18&lt;&gt;1,BW18="",BW18&amp;BO18&amp;BN18&amp;BM18&amp;AU18&amp;AV18&amp;AW18&amp;BB18&amp;BC18&amp;BD18=""),"Keine Berechnung erforderlich, da keine LWR-Pflicht und kein freiwilliger LWR vorgesehen (s. Angabe im Blatt 'Abklärung LWR')",IF(BP18=1,Kriterientabellen!C$97,IF(BW18&gt;"",BW18,BW18&amp;BO18&amp;BN18&amp;BM18&amp;AU18&amp;AV18&amp;AW18&amp;BB18&amp;BC18&amp;BD18))))</f>
        <v/>
      </c>
      <c r="N18" s="142"/>
      <c r="O18" s="118"/>
      <c r="P18" s="119"/>
      <c r="Q18" s="120"/>
      <c r="R18" s="121"/>
      <c r="S18" s="277">
        <f>'Abklärung LWR'!K18</f>
        <v>0</v>
      </c>
      <c r="U18" s="220">
        <f>IF(Kriterientabellen!L$79=TRUE,V18,E18)</f>
        <v>0</v>
      </c>
      <c r="V18" s="133">
        <f t="shared" si="107"/>
        <v>0</v>
      </c>
      <c r="W18" s="252">
        <f>IF(H18=Kriterientabellen!$C$12,1,IF(H18=Kriterientabellen!$C$13,2,IF(H18=Kriterientabellen!$C$14,3,IF(H18=Kriterientabellen!$C$15,4,0))))</f>
        <v>3</v>
      </c>
      <c r="X18" s="252">
        <f>IF(Kriterientabellen!L$82=TRUE,IF(W18=3,INDEX(Brandfaktor,1,2),INDEX(Brandfaktor,1,1)),INDEX(Brandfaktor,1,1))</f>
        <v>2</v>
      </c>
      <c r="Y18" s="127">
        <f t="shared" si="2"/>
        <v>1</v>
      </c>
      <c r="Z18" s="127">
        <f t="shared" si="3"/>
        <v>0.4</v>
      </c>
      <c r="AA18" s="127">
        <f t="shared" si="108"/>
        <v>0.67</v>
      </c>
      <c r="AB18" s="176">
        <f>IF(U18&lt;Kriterientabellen!$P$29,Kriterientabellen!$Q$29,IF(U18&gt;=Kriterientabellen!$P$30,Kriterientabellen!$Q$30,0.0000000833*U18*U18*U18-0.0001*U18*U18+0.02417*U18+8.5))</f>
        <v>10</v>
      </c>
      <c r="AC18" s="253">
        <f>IF(AND(H18=Kriterientabellen!C$14,Kriterientabellen!L$82),IF(U18&lt;Kriterientabellen!$P$29,Kriterientabellen!$R$29,IF(U18&gt;=Kriterientabellen!$P$30,Kriterientabellen!$R$31,0.15*U18+15)),IF(U18&lt;Kriterientabellen!$P$29,Kriterientabellen!$R$29,IF(U18&gt;=Kriterientabellen!$P$30,Kriterientabellen!$R$30,0.3*U18)))</f>
        <v>30</v>
      </c>
      <c r="AD18" s="150">
        <f t="shared" si="109"/>
        <v>0</v>
      </c>
      <c r="AE18" s="132">
        <f t="shared" si="110"/>
        <v>0</v>
      </c>
      <c r="AF18" s="132">
        <f t="shared" si="111"/>
        <v>0</v>
      </c>
      <c r="AG18" s="221">
        <f>IF(Kriterientabellen!O$79=TRUE,I18/V18*AD18+J18/V18*AE18+K18/V18*AF18,MAX(AD18:AF18)*BH18)</f>
        <v>0</v>
      </c>
      <c r="AH18" s="196">
        <f>IF(C18=Kriterientabellen!$C$7,1,IF(C18=Kriterientabellen!$C$8,2,0))</f>
        <v>0</v>
      </c>
      <c r="AI18" s="127">
        <f t="shared" si="112"/>
        <v>1</v>
      </c>
      <c r="AJ18" s="127">
        <f t="shared" si="113"/>
        <v>0</v>
      </c>
      <c r="AK18" s="127" t="e">
        <f t="shared" si="114"/>
        <v>#VALUE!</v>
      </c>
      <c r="AL18" s="154">
        <f t="shared" si="115"/>
        <v>4</v>
      </c>
      <c r="AM18" s="153">
        <f t="shared" si="116"/>
        <v>0</v>
      </c>
      <c r="AN18" s="134">
        <f t="shared" si="117"/>
        <v>30</v>
      </c>
      <c r="AO18" s="135">
        <f t="shared" si="118"/>
        <v>50</v>
      </c>
      <c r="AP18" s="135">
        <f t="shared" si="119"/>
        <v>30</v>
      </c>
      <c r="AQ18" s="204">
        <f t="shared" si="120"/>
        <v>30</v>
      </c>
      <c r="AR18" s="237" t="e">
        <f t="shared" si="121"/>
        <v>#VALUE!</v>
      </c>
      <c r="AS18" s="238">
        <f t="shared" si="122"/>
        <v>0</v>
      </c>
      <c r="AT18" s="239" t="e">
        <f>IF(Kriterientabellen!O$79=TRUE,(I18+J18)/V18*AR18+K18/V18*AS18,MAX(AR18:AS18)*BH18)</f>
        <v>#VALUE!</v>
      </c>
      <c r="AU18" s="211" t="str">
        <f>IF(C18=Kriterientabellen!$C$7,IF('LWR Berechnung'!D18&gt;Kriterientabellen!$E$50,INDEX(Meldungen,1,1),""),"")</f>
        <v/>
      </c>
      <c r="AV18" s="138" t="str">
        <f>IF(C18=Kriterientabellen!$C$8,IF(D18&gt;Kriterientabellen!$E$52,IF(H18=Kriterientabellen!$C$15,"",IF((I18+J18)&gt;0,INDEX(Meldungen,2,1),"")),""),"")</f>
        <v/>
      </c>
      <c r="AW18" s="138" t="str">
        <f>IF(C18=Kriterientabellen!$C$8,IF(D18&gt;Kriterientabellen!$E$51,INDEX(Meldungen,3,1),""),"")</f>
        <v/>
      </c>
      <c r="AX18" s="138">
        <f>IF(H18=Kriterientabellen!$C$15,IF(C18=Kriterientabellen!$C$7,3,4),IF(H18=Kriterientabellen!$C$13,2,1))</f>
        <v>1</v>
      </c>
      <c r="AY18" s="138">
        <f t="shared" si="123"/>
        <v>3</v>
      </c>
      <c r="AZ18" s="138">
        <f t="shared" si="124"/>
        <v>3600</v>
      </c>
      <c r="BA18" s="143">
        <f t="shared" si="125"/>
        <v>3700</v>
      </c>
      <c r="BB18" s="138" t="str">
        <f t="shared" si="126"/>
        <v/>
      </c>
      <c r="BC18" s="138" t="str">
        <f t="shared" si="127"/>
        <v/>
      </c>
      <c r="BD18" s="138" t="str">
        <f>IF(F18&gt;IF(C18=Kriterientabellen!$C$7,Kriterientabellen!$D$50,Kriterientabellen!$D$51),INDEX(Meldungen,6,1),"")</f>
        <v/>
      </c>
      <c r="BE18" s="149">
        <f t="shared" si="128"/>
        <v>1</v>
      </c>
      <c r="BF18" s="146">
        <f t="shared" si="129"/>
        <v>1</v>
      </c>
      <c r="BG18" s="147">
        <f>IF(F18&lt;=Kriterientabellen!$D$43,1,IF(F18&lt;=Kriterientabellen!$D$44,2,IF(F18&lt;=Kriterientabellen!$D$45,3,IF(F18&gt;Kriterientabellen!$D$46,4,3))))</f>
        <v>1</v>
      </c>
      <c r="BH18" s="178">
        <f t="shared" si="130"/>
        <v>0.5</v>
      </c>
      <c r="BI18" s="291" t="e">
        <f t="shared" si="131"/>
        <v>#VALUE!</v>
      </c>
      <c r="BJ18" s="290">
        <f t="shared" si="132"/>
        <v>0</v>
      </c>
      <c r="BK18" s="202">
        <f t="shared" si="133"/>
        <v>0</v>
      </c>
      <c r="BL18" s="203">
        <f t="shared" si="134"/>
        <v>0</v>
      </c>
      <c r="BM18" s="236" t="str">
        <f>IF(Kriterientabellen!O$79=TRUE,"",IF(SUM(BJ18:BL18)&gt;1,Kriterientabellen!D$85,""))</f>
        <v/>
      </c>
      <c r="BN18" s="258" t="str">
        <f>IF(SUM(BJ18:BL18)&gt;1,IF(I18&gt;MaxMenge,Kriterientabellen!D$86,""),"")</f>
        <v/>
      </c>
      <c r="BO18" s="279" t="str">
        <f>IF(AH18=2,IF(I18&gt;0,IF(D18&gt;Kriterientabellen!E$53,Kriterientabellen!D$87,""),""),"")</f>
        <v/>
      </c>
      <c r="BP18" s="281">
        <f>IF(ISERROR(IF(VLOOKUP(A18,'Abklärung LWR'!A$5:S$18,19,FALSE)=TRUE,Kriterientabellen!E$93,0)),0,IF(VLOOKUP(A18,'Abklärung LWR'!A$5:S$18,19,FALSE)=TRUE,Kriterientabellen!E$93,0))</f>
        <v>0</v>
      </c>
      <c r="BQ18" s="313">
        <f t="shared" si="135"/>
        <v>0</v>
      </c>
      <c r="BR18" s="306">
        <f t="shared" si="136"/>
        <v>0</v>
      </c>
      <c r="BS18" s="305">
        <f t="shared" si="137"/>
        <v>0</v>
      </c>
      <c r="BT18" s="305">
        <f t="shared" si="138"/>
        <v>0</v>
      </c>
      <c r="BU18" s="305">
        <f t="shared" si="139"/>
        <v>0</v>
      </c>
      <c r="BV18" s="305">
        <f t="shared" si="140"/>
        <v>0</v>
      </c>
      <c r="BW18" s="314" t="str">
        <f>IF(BV18&gt;0,IF(BV18&lt;5,Kriterientabellen!$D$101,""),"")</f>
        <v/>
      </c>
    </row>
    <row r="19" spans="1:75" s="51" customFormat="1" ht="65.25" customHeight="1" x14ac:dyDescent="0.2">
      <c r="A19" s="284">
        <f>IF('Abklärung LWR'!A19&lt;&gt;0,'Abklärung LWR'!A19,0)</f>
        <v>0</v>
      </c>
      <c r="B19" s="509">
        <f>'Abklärung LWR'!B19</f>
        <v>0</v>
      </c>
      <c r="C19" s="533"/>
      <c r="D19" s="116"/>
      <c r="E19" s="117"/>
      <c r="F19" s="275">
        <f t="shared" si="72"/>
        <v>0</v>
      </c>
      <c r="G19" s="174"/>
      <c r="H19" s="173"/>
      <c r="I19" s="208"/>
      <c r="J19" s="209"/>
      <c r="K19" s="210"/>
      <c r="L19" s="276" t="e">
        <f>IF(BP19=1,Kriterientabellen!H$93,MROUND(IF(BF19=0,IF(H19=Kriterientabellen!$C$15,'LWR Berechnung'!AT19,'LWR Berechnung'!AG19),""),BI19))</f>
        <v>#VALUE!</v>
      </c>
      <c r="M19" s="274" t="str">
        <f>IF(AND(A19=0,B19=0,BP19&lt;&gt;1,BW19="",BW19&amp;BO19&amp;BN19&amp;BM19&amp;AU19&amp;AV19&amp;AW19&amp;BB19&amp;BC19&amp;BD19=""),"",IF(AND(A19=0,BP19&lt;&gt;1,BW19="",BW19&amp;BO19&amp;BN19&amp;BM19&amp;AU19&amp;AV19&amp;AW19&amp;BB19&amp;BC19&amp;BD19=""),"Keine Berechnung erforderlich, da keine LWR-Pflicht und kein freiwilliger LWR vorgesehen (s. Angabe im Blatt 'Abklärung LWR')",IF(BP19=1,Kriterientabellen!C$97,IF(BW19&gt;"",BW19,BW19&amp;BO19&amp;BN19&amp;BM19&amp;AU19&amp;AV19&amp;AW19&amp;BB19&amp;BC19&amp;BD19))))</f>
        <v/>
      </c>
      <c r="N19" s="142"/>
      <c r="O19" s="118"/>
      <c r="P19" s="119"/>
      <c r="Q19" s="120"/>
      <c r="R19" s="121"/>
      <c r="S19" s="277">
        <f>'Abklärung LWR'!K19</f>
        <v>0</v>
      </c>
      <c r="U19" s="220">
        <f>IF(Kriterientabellen!L$79=TRUE,V19,E19)</f>
        <v>0</v>
      </c>
      <c r="V19" s="133">
        <f>SUM(I19:K19)</f>
        <v>0</v>
      </c>
      <c r="W19" s="252">
        <f>IF(H19=Kriterientabellen!$C$12,1,IF(H19=Kriterientabellen!$C$13,2,IF(H19=Kriterientabellen!$C$14,3,IF(H19=Kriterientabellen!$C$15,4,0))))</f>
        <v>3</v>
      </c>
      <c r="X19" s="252">
        <f>IF(Kriterientabellen!L$82=TRUE,IF(W19=3,INDEX(Brandfaktor,1,2),INDEX(Brandfaktor,1,1)),INDEX(Brandfaktor,1,1))</f>
        <v>2</v>
      </c>
      <c r="Y19" s="127">
        <f t="shared" si="2"/>
        <v>1</v>
      </c>
      <c r="Z19" s="127">
        <f t="shared" si="3"/>
        <v>0.4</v>
      </c>
      <c r="AA19" s="127">
        <f>VLOOKUP(U19,Zuschlag,2)</f>
        <v>0.67</v>
      </c>
      <c r="AB19" s="176">
        <f>IF(U19&lt;Kriterientabellen!$P$29,Kriterientabellen!$Q$29,IF(U19&gt;=Kriterientabellen!$P$30,Kriterientabellen!$Q$30,0.0000000833*U19*U19*U19-0.0001*U19*U19+0.02417*U19+8.5))</f>
        <v>10</v>
      </c>
      <c r="AC19" s="253">
        <f>IF(AND(H19=Kriterientabellen!C$14,Kriterientabellen!L$82),IF(U19&lt;Kriterientabellen!$P$29,Kriterientabellen!$R$29,IF(U19&gt;=Kriterientabellen!$P$30,Kriterientabellen!$R$31,0.15*U19+15)),IF(U19&lt;Kriterientabellen!$P$29,Kriterientabellen!$R$29,IF(U19&gt;=Kriterientabellen!$P$30,Kriterientabellen!$R$30,0.3*U19)))</f>
        <v>30</v>
      </c>
      <c r="AD19" s="150">
        <f>(U19*X19*(1+AA19)*AB19*AC19/1000)*BJ19</f>
        <v>0</v>
      </c>
      <c r="AE19" s="132">
        <f>(U19*Y19*(1+AA19)*AB19*AC19/1000)*BK19</f>
        <v>0</v>
      </c>
      <c r="AF19" s="132">
        <f>(U19*Z19*(1+AA19)*AB19*AC19/1000)*BL19</f>
        <v>0</v>
      </c>
      <c r="AG19" s="221">
        <f>IF(Kriterientabellen!O$79=TRUE,I19/V19*AD19+J19/V19*AE19+K19/V19*AF19,MAX(AD19:AF19)*BH19)</f>
        <v>0</v>
      </c>
      <c r="AH19" s="196">
        <f>IF(C19=Kriterientabellen!$C$7,1,IF(C19=Kriterientabellen!$C$8,2,0))</f>
        <v>0</v>
      </c>
      <c r="AI19" s="127">
        <f>IF(D19&lt;=6,1,IF(D19=9,2,IF(D19&lt;=12,3,4)))</f>
        <v>1</v>
      </c>
      <c r="AJ19" s="127">
        <f>IF(U19&lt;250,U19,250)</f>
        <v>0</v>
      </c>
      <c r="AK19" s="127" t="e">
        <f>IF(U19&gt;250,INDEX(Nennbedarf,2,AH19),INDEX(Nennbedarf,1,AH19))</f>
        <v>#VALUE!</v>
      </c>
      <c r="AL19" s="154">
        <f>IF(U19&gt;250,INDEX(Nennbedarf,2,3),INDEX(Nennbedarf,1,3))</f>
        <v>4</v>
      </c>
      <c r="AM19" s="153">
        <f>INDEX(NennwirkBA,MATCH(U19,NennwirkBA,1),1)</f>
        <v>0</v>
      </c>
      <c r="AN19" s="134">
        <f>VLOOKUP(AM19,Nennwirk,AI19+1)</f>
        <v>30</v>
      </c>
      <c r="AO19" s="135">
        <f>INDEX(NennwirkBA,MATCH(U19,NennwirkBA,1)+1,1)</f>
        <v>50</v>
      </c>
      <c r="AP19" s="135">
        <f>VLOOKUP(AO19,Nennwirk,AI19+1)</f>
        <v>30</v>
      </c>
      <c r="AQ19" s="204">
        <f>AN19+(AP19-AN19)/(AO19-AM19)*(U19-AM19)</f>
        <v>30</v>
      </c>
      <c r="AR19" s="237" t="e">
        <f>AJ19*AK19*AQ19/1000*MAX(BJ19:BK19)</f>
        <v>#VALUE!</v>
      </c>
      <c r="AS19" s="238">
        <f>AJ19*AL19*AQ19/1000*BL19</f>
        <v>0</v>
      </c>
      <c r="AT19" s="239" t="e">
        <f>IF(Kriterientabellen!O$79=TRUE,(I19+J19)/V19*AR19+K19/V19*AS19,MAX(AR19:AS19)*BH19)</f>
        <v>#VALUE!</v>
      </c>
      <c r="AU19" s="211" t="str">
        <f>IF(C19=Kriterientabellen!$C$7,IF('LWR Berechnung'!D19&gt;Kriterientabellen!$E$50,INDEX(Meldungen,1,1),""),"")</f>
        <v/>
      </c>
      <c r="AV19" s="138" t="str">
        <f>IF(C19=Kriterientabellen!$C$8,IF(D19&gt;Kriterientabellen!$E$52,IF(H19=Kriterientabellen!$C$15,"",IF((I19+J19)&gt;0,INDEX(Meldungen,2,1),"")),""),"")</f>
        <v/>
      </c>
      <c r="AW19" s="138" t="str">
        <f>IF(C19=Kriterientabellen!$C$8,IF(D19&gt;Kriterientabellen!$E$51,INDEX(Meldungen,3,1),""),"")</f>
        <v/>
      </c>
      <c r="AX19" s="138">
        <f>IF(H19=Kriterientabellen!$C$15,IF(C19=Kriterientabellen!$C$7,3,4),IF(H19=Kriterientabellen!$C$13,2,1))</f>
        <v>1</v>
      </c>
      <c r="AY19" s="138">
        <f>IF(BJ19=1,1,IF(BK19=1,2,IF(BL19=1,3,3)))</f>
        <v>3</v>
      </c>
      <c r="AZ19" s="138">
        <f>INDEX(BAGroesse,AY19,AX19)*IF(F19&lt;1,FaktorLD,1)</f>
        <v>3600</v>
      </c>
      <c r="BA19" s="143">
        <f>INDEX(ObergrenzeLWR,AY19,AX19)*IF(F19&lt;1,FaktorLD2,1)</f>
        <v>3700</v>
      </c>
      <c r="BB19" s="138" t="str">
        <f>IF(E19&gt;AZ19,INDEX(Meldungen,4,1),"")</f>
        <v/>
      </c>
      <c r="BC19" s="138" t="str">
        <f>IF(E19&gt;BA19,INDEX(Meldungen,5,1),"")</f>
        <v/>
      </c>
      <c r="BD19" s="138" t="str">
        <f>IF(F19&gt;IF(C19=Kriterientabellen!$C$7,Kriterientabellen!$D$50,Kriterientabellen!$D$51),INDEX(Meldungen,6,1),"")</f>
        <v/>
      </c>
      <c r="BE19" s="149">
        <f>IF(V19=0,1,0)</f>
        <v>1</v>
      </c>
      <c r="BF19" s="146">
        <f>IF(LEN(AU19&amp;AW19&amp;BC19)+BE19&gt;0,1,0)</f>
        <v>1</v>
      </c>
      <c r="BG19" s="147">
        <f>IF(F19&lt;=Kriterientabellen!$D$43,1,IF(F19&lt;=Kriterientabellen!$D$44,2,IF(F19&lt;=Kriterientabellen!$D$45,3,IF(F19&gt;Kriterientabellen!$D$46,4,3))))</f>
        <v>1</v>
      </c>
      <c r="BH19" s="178">
        <f>INDEX(LDFaktor,BG19,2)</f>
        <v>0.5</v>
      </c>
      <c r="BI19" s="291" t="e">
        <f>IF(MIN(AG19,AT19)&gt;KlRunden,IF(Runden=TRUE,IF(U19&gt;100,GrRunden,KlRunden),1),1)</f>
        <v>#VALUE!</v>
      </c>
      <c r="BJ19" s="290">
        <f>IF(I19&gt;0,IF(V19&lt;=MaxMenge,IF(I19/V19&gt;Anteil/100,1,0),IF(I19&gt;Uebermenge,1,0)),0)</f>
        <v>0</v>
      </c>
      <c r="BK19" s="202">
        <f>IF(J19&gt;0,IF(V19&lt;=MaxMenge,IF(J19/V19&gt;Anteil/100,1,0),IF(J19&gt;Uebermenge,1,0)),0)</f>
        <v>0</v>
      </c>
      <c r="BL19" s="203">
        <f>IF(K19&gt;0,1,0)</f>
        <v>0</v>
      </c>
      <c r="BM19" s="236" t="str">
        <f>IF(Kriterientabellen!O$79=TRUE,"",IF(SUM(BJ19:BL19)&gt;1,Kriterientabellen!D$85,""))</f>
        <v/>
      </c>
      <c r="BN19" s="258" t="str">
        <f>IF(SUM(BJ19:BL19)&gt;1,IF(I19&gt;MaxMenge,Kriterientabellen!D$86,""),"")</f>
        <v/>
      </c>
      <c r="BO19" s="279" t="str">
        <f>IF(AH19=2,IF(I19&gt;0,IF(D19&gt;Kriterientabellen!E$53,Kriterientabellen!D$87,""),""),"")</f>
        <v/>
      </c>
      <c r="BP19" s="281">
        <f>IF(ISERROR(IF(VLOOKUP(A19,'Abklärung LWR'!A$5:S$19,19,FALSE)=TRUE,Kriterientabellen!E$93,0)),0,IF(VLOOKUP(A19,'Abklärung LWR'!A$5:S$19,19,FALSE)=TRUE,Kriterientabellen!E$93,0))</f>
        <v>0</v>
      </c>
      <c r="BQ19" s="313">
        <f>IF(BE19=0,1,0)</f>
        <v>0</v>
      </c>
      <c r="BR19" s="306">
        <f>IF(C19&gt;"",1,0)</f>
        <v>0</v>
      </c>
      <c r="BS19" s="305">
        <f>IF(D19&gt;0,1,0)</f>
        <v>0</v>
      </c>
      <c r="BT19" s="305">
        <f>IF(E19&gt;0,1,0)</f>
        <v>0</v>
      </c>
      <c r="BU19" s="305">
        <f>IF(H19&gt;"",1,0)</f>
        <v>0</v>
      </c>
      <c r="BV19" s="305">
        <f>IF(BP19=1,5,SUM(BQ19:BU19))</f>
        <v>0</v>
      </c>
      <c r="BW19" s="314" t="str">
        <f>IF(BV19&gt;0,IF(BV19&lt;5,Kriterientabellen!$D$101,""),"")</f>
        <v/>
      </c>
    </row>
    <row r="20" spans="1:75" s="51" customFormat="1" ht="14.25" x14ac:dyDescent="0.2">
      <c r="AB20" s="122"/>
    </row>
    <row r="21" spans="1:75" s="51" customFormat="1" ht="15.75" thickBot="1" x14ac:dyDescent="0.3">
      <c r="B21" s="494" t="s">
        <v>636</v>
      </c>
      <c r="AB21" s="122"/>
    </row>
    <row r="22" spans="1:75" s="501" customFormat="1" ht="21" customHeight="1" x14ac:dyDescent="0.2">
      <c r="B22" s="502" t="s">
        <v>166</v>
      </c>
      <c r="C22" s="744">
        <f>'Abklärung LWR'!C20:F20</f>
        <v>0</v>
      </c>
      <c r="D22" s="745"/>
      <c r="E22" s="746"/>
      <c r="F22" s="544" t="s">
        <v>208</v>
      </c>
      <c r="G22" s="740">
        <f>'Abklärung LWR'!H20</f>
        <v>0</v>
      </c>
      <c r="H22" s="741"/>
      <c r="I22" s="475"/>
      <c r="J22" s="475"/>
      <c r="L22" s="501">
        <f>BP5</f>
        <v>0</v>
      </c>
      <c r="O22" s="503"/>
      <c r="P22" s="503"/>
      <c r="Q22" s="503"/>
      <c r="R22" s="503"/>
      <c r="S22" s="503"/>
    </row>
    <row r="23" spans="1:75" s="501" customFormat="1" ht="21" customHeight="1" x14ac:dyDescent="0.2">
      <c r="B23" s="504" t="s">
        <v>167</v>
      </c>
      <c r="C23" s="737">
        <f>'Abklärung LWR'!C21:F21</f>
        <v>0</v>
      </c>
      <c r="D23" s="738"/>
      <c r="E23" s="739"/>
      <c r="F23" s="723"/>
      <c r="G23" s="723"/>
      <c r="H23" s="724"/>
      <c r="O23" s="503"/>
      <c r="P23" s="503"/>
      <c r="Q23" s="503"/>
      <c r="R23" s="503"/>
      <c r="S23" s="503"/>
    </row>
    <row r="24" spans="1:75" s="501" customFormat="1" ht="21" customHeight="1" x14ac:dyDescent="0.2">
      <c r="B24" s="504" t="s">
        <v>171</v>
      </c>
      <c r="C24" s="542">
        <f>'Abklärung LWR'!C22</f>
        <v>0</v>
      </c>
      <c r="D24"/>
      <c r="E24"/>
      <c r="F24" s="723"/>
      <c r="G24" s="723"/>
      <c r="H24" s="724"/>
      <c r="M24" s="503"/>
      <c r="N24" s="503"/>
      <c r="O24" s="503"/>
      <c r="P24" s="503"/>
      <c r="Q24" s="503"/>
      <c r="R24" s="503"/>
      <c r="S24" s="503"/>
    </row>
    <row r="25" spans="1:75" s="501" customFormat="1" ht="21" customHeight="1" x14ac:dyDescent="0.2">
      <c r="B25" s="504" t="s">
        <v>168</v>
      </c>
      <c r="C25" s="737">
        <f>'Abklärung LWR'!C23:F23</f>
        <v>0</v>
      </c>
      <c r="D25" s="738"/>
      <c r="E25" s="739"/>
      <c r="F25" s="545" t="s">
        <v>209</v>
      </c>
      <c r="G25" s="742">
        <f>'Abklärung LWR'!H23</f>
        <v>0</v>
      </c>
      <c r="H25" s="743"/>
      <c r="I25" s="475"/>
      <c r="J25" s="475"/>
    </row>
    <row r="26" spans="1:75" s="501" customFormat="1" ht="21" customHeight="1" x14ac:dyDescent="0.2">
      <c r="B26" s="504" t="s">
        <v>169</v>
      </c>
      <c r="C26" s="542">
        <f>'Abklärung LWR'!C24:F24</f>
        <v>0</v>
      </c>
      <c r="D26" s="476"/>
      <c r="E26" s="476"/>
      <c r="F26" s="545" t="s">
        <v>626</v>
      </c>
      <c r="G26" s="733">
        <f>'Abklärung LWR'!H24</f>
        <v>0</v>
      </c>
      <c r="H26" s="734"/>
      <c r="I26" s="475"/>
      <c r="J26" s="475"/>
    </row>
    <row r="27" spans="1:75" s="501" customFormat="1" ht="21" customHeight="1" thickBot="1" x14ac:dyDescent="0.25">
      <c r="B27" s="505" t="s">
        <v>170</v>
      </c>
      <c r="C27" s="507">
        <f>'Abklärung LWR'!C25</f>
        <v>0</v>
      </c>
      <c r="D27" s="508"/>
      <c r="E27" s="508"/>
      <c r="F27" s="546" t="s">
        <v>211</v>
      </c>
      <c r="G27" s="735"/>
      <c r="H27" s="736"/>
      <c r="I27" s="503"/>
      <c r="J27" s="503"/>
    </row>
    <row r="28" spans="1:75" s="243" customFormat="1" ht="21" customHeight="1" x14ac:dyDescent="0.2">
      <c r="C28" s="243" t="s">
        <v>118</v>
      </c>
    </row>
    <row r="29" spans="1:75" s="243" customFormat="1" ht="21" customHeight="1" x14ac:dyDescent="0.2">
      <c r="C29" s="243" t="s">
        <v>119</v>
      </c>
    </row>
    <row r="30" spans="1:75" x14ac:dyDescent="0.2"/>
    <row r="31" spans="1:75" x14ac:dyDescent="0.2"/>
    <row r="32" spans="1:75"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row r="10033" x14ac:dyDescent="0.2"/>
    <row r="10034" x14ac:dyDescent="0.2"/>
    <row r="10035" x14ac:dyDescent="0.2"/>
    <row r="10036" x14ac:dyDescent="0.2"/>
    <row r="10037" x14ac:dyDescent="0.2"/>
    <row r="10038" x14ac:dyDescent="0.2"/>
    <row r="10039" x14ac:dyDescent="0.2"/>
    <row r="10040" x14ac:dyDescent="0.2"/>
    <row r="10041" x14ac:dyDescent="0.2"/>
    <row r="10042" x14ac:dyDescent="0.2"/>
    <row r="10043" x14ac:dyDescent="0.2"/>
    <row r="10044" x14ac:dyDescent="0.2"/>
    <row r="10045" x14ac:dyDescent="0.2"/>
    <row r="10046" x14ac:dyDescent="0.2"/>
    <row r="10047" x14ac:dyDescent="0.2"/>
    <row r="10048" x14ac:dyDescent="0.2"/>
    <row r="10049" x14ac:dyDescent="0.2"/>
    <row r="10050" x14ac:dyDescent="0.2"/>
    <row r="10051" x14ac:dyDescent="0.2"/>
    <row r="10052" x14ac:dyDescent="0.2"/>
    <row r="10053" x14ac:dyDescent="0.2"/>
    <row r="10054" x14ac:dyDescent="0.2"/>
    <row r="10055" x14ac:dyDescent="0.2"/>
    <row r="10056" x14ac:dyDescent="0.2"/>
    <row r="10057" x14ac:dyDescent="0.2"/>
    <row r="10058" x14ac:dyDescent="0.2"/>
    <row r="10059" x14ac:dyDescent="0.2"/>
    <row r="10060" x14ac:dyDescent="0.2"/>
    <row r="10061" x14ac:dyDescent="0.2"/>
    <row r="10062" x14ac:dyDescent="0.2"/>
    <row r="10063" x14ac:dyDescent="0.2"/>
    <row r="10064" x14ac:dyDescent="0.2"/>
    <row r="10065" x14ac:dyDescent="0.2"/>
    <row r="10066" x14ac:dyDescent="0.2"/>
    <row r="10067" x14ac:dyDescent="0.2"/>
    <row r="10068" x14ac:dyDescent="0.2"/>
    <row r="10069" x14ac:dyDescent="0.2"/>
    <row r="10070" x14ac:dyDescent="0.2"/>
    <row r="10071" x14ac:dyDescent="0.2"/>
    <row r="10072" x14ac:dyDescent="0.2"/>
    <row r="10073" x14ac:dyDescent="0.2"/>
    <row r="10074" x14ac:dyDescent="0.2"/>
    <row r="10075" x14ac:dyDescent="0.2"/>
    <row r="10076" x14ac:dyDescent="0.2"/>
    <row r="10077" x14ac:dyDescent="0.2"/>
    <row r="10078" x14ac:dyDescent="0.2"/>
    <row r="10079" x14ac:dyDescent="0.2"/>
    <row r="10080" x14ac:dyDescent="0.2"/>
    <row r="10081" x14ac:dyDescent="0.2"/>
    <row r="10082" x14ac:dyDescent="0.2"/>
    <row r="10083" x14ac:dyDescent="0.2"/>
    <row r="10084" x14ac:dyDescent="0.2"/>
    <row r="10085" x14ac:dyDescent="0.2"/>
    <row r="10086" x14ac:dyDescent="0.2"/>
    <row r="10087" x14ac:dyDescent="0.2"/>
    <row r="10088" x14ac:dyDescent="0.2"/>
    <row r="10089" x14ac:dyDescent="0.2"/>
    <row r="10090" x14ac:dyDescent="0.2"/>
    <row r="10091" x14ac:dyDescent="0.2"/>
    <row r="10092" x14ac:dyDescent="0.2"/>
    <row r="10093" x14ac:dyDescent="0.2"/>
    <row r="10094" x14ac:dyDescent="0.2"/>
    <row r="10095" x14ac:dyDescent="0.2"/>
    <row r="10096" x14ac:dyDescent="0.2"/>
    <row r="10097" x14ac:dyDescent="0.2"/>
    <row r="10098" x14ac:dyDescent="0.2"/>
    <row r="10099" x14ac:dyDescent="0.2"/>
    <row r="10100" x14ac:dyDescent="0.2"/>
    <row r="10101" x14ac:dyDescent="0.2"/>
    <row r="10102" x14ac:dyDescent="0.2"/>
    <row r="10103" x14ac:dyDescent="0.2"/>
    <row r="10104" x14ac:dyDescent="0.2"/>
    <row r="10105" x14ac:dyDescent="0.2"/>
    <row r="10106" x14ac:dyDescent="0.2"/>
    <row r="10107" x14ac:dyDescent="0.2"/>
    <row r="10108" x14ac:dyDescent="0.2"/>
    <row r="10109" x14ac:dyDescent="0.2"/>
    <row r="10110" x14ac:dyDescent="0.2"/>
    <row r="10111" x14ac:dyDescent="0.2"/>
    <row r="10112" x14ac:dyDescent="0.2"/>
    <row r="10113" x14ac:dyDescent="0.2"/>
    <row r="10114" x14ac:dyDescent="0.2"/>
    <row r="10115" x14ac:dyDescent="0.2"/>
    <row r="10116" x14ac:dyDescent="0.2"/>
    <row r="10117" x14ac:dyDescent="0.2"/>
    <row r="10118" x14ac:dyDescent="0.2"/>
    <row r="10119" x14ac:dyDescent="0.2"/>
    <row r="10120" x14ac:dyDescent="0.2"/>
    <row r="10121" x14ac:dyDescent="0.2"/>
    <row r="10122" x14ac:dyDescent="0.2"/>
    <row r="10123" x14ac:dyDescent="0.2"/>
    <row r="10124" x14ac:dyDescent="0.2"/>
    <row r="10125" x14ac:dyDescent="0.2"/>
    <row r="10126" x14ac:dyDescent="0.2"/>
    <row r="10127" x14ac:dyDescent="0.2"/>
    <row r="10128" x14ac:dyDescent="0.2"/>
    <row r="10129" x14ac:dyDescent="0.2"/>
    <row r="10130" x14ac:dyDescent="0.2"/>
    <row r="10131" x14ac:dyDescent="0.2"/>
    <row r="10132" x14ac:dyDescent="0.2"/>
    <row r="10133" x14ac:dyDescent="0.2"/>
    <row r="10134" x14ac:dyDescent="0.2"/>
    <row r="10135" x14ac:dyDescent="0.2"/>
    <row r="10136" x14ac:dyDescent="0.2"/>
    <row r="10137" x14ac:dyDescent="0.2"/>
    <row r="10138" x14ac:dyDescent="0.2"/>
    <row r="10139" x14ac:dyDescent="0.2"/>
    <row r="10140" x14ac:dyDescent="0.2"/>
    <row r="10141" x14ac:dyDescent="0.2"/>
    <row r="10142" x14ac:dyDescent="0.2"/>
    <row r="10143" x14ac:dyDescent="0.2"/>
    <row r="10144" x14ac:dyDescent="0.2"/>
    <row r="10145" x14ac:dyDescent="0.2"/>
    <row r="10146" x14ac:dyDescent="0.2"/>
    <row r="10147" x14ac:dyDescent="0.2"/>
    <row r="10148" x14ac:dyDescent="0.2"/>
    <row r="10149" x14ac:dyDescent="0.2"/>
    <row r="10150" x14ac:dyDescent="0.2"/>
    <row r="10151" x14ac:dyDescent="0.2"/>
    <row r="10152" x14ac:dyDescent="0.2"/>
    <row r="10153" x14ac:dyDescent="0.2"/>
    <row r="10154" x14ac:dyDescent="0.2"/>
    <row r="10155" x14ac:dyDescent="0.2"/>
    <row r="10156" x14ac:dyDescent="0.2"/>
    <row r="10157" x14ac:dyDescent="0.2"/>
    <row r="10158" x14ac:dyDescent="0.2"/>
    <row r="10159" x14ac:dyDescent="0.2"/>
    <row r="10160" x14ac:dyDescent="0.2"/>
    <row r="10161" x14ac:dyDescent="0.2"/>
    <row r="10162" x14ac:dyDescent="0.2"/>
    <row r="10163" x14ac:dyDescent="0.2"/>
    <row r="10164" x14ac:dyDescent="0.2"/>
    <row r="10165" x14ac:dyDescent="0.2"/>
    <row r="10166" x14ac:dyDescent="0.2"/>
    <row r="10167" x14ac:dyDescent="0.2"/>
    <row r="10168" x14ac:dyDescent="0.2"/>
    <row r="10169" x14ac:dyDescent="0.2"/>
    <row r="10170" x14ac:dyDescent="0.2"/>
    <row r="10171" x14ac:dyDescent="0.2"/>
    <row r="10172" x14ac:dyDescent="0.2"/>
    <row r="10173" x14ac:dyDescent="0.2"/>
    <row r="10174" x14ac:dyDescent="0.2"/>
    <row r="10175" x14ac:dyDescent="0.2"/>
    <row r="10176" x14ac:dyDescent="0.2"/>
    <row r="10177" x14ac:dyDescent="0.2"/>
    <row r="10178" x14ac:dyDescent="0.2"/>
    <row r="10179" x14ac:dyDescent="0.2"/>
    <row r="10180" x14ac:dyDescent="0.2"/>
    <row r="10181" x14ac:dyDescent="0.2"/>
    <row r="10182" x14ac:dyDescent="0.2"/>
    <row r="10183" x14ac:dyDescent="0.2"/>
    <row r="10184" x14ac:dyDescent="0.2"/>
    <row r="10185" x14ac:dyDescent="0.2"/>
    <row r="10186" x14ac:dyDescent="0.2"/>
    <row r="10187" x14ac:dyDescent="0.2"/>
    <row r="10188" x14ac:dyDescent="0.2"/>
    <row r="10189" x14ac:dyDescent="0.2"/>
    <row r="10190" x14ac:dyDescent="0.2"/>
    <row r="10191" x14ac:dyDescent="0.2"/>
    <row r="10192" x14ac:dyDescent="0.2"/>
    <row r="10193" x14ac:dyDescent="0.2"/>
    <row r="10194" x14ac:dyDescent="0.2"/>
    <row r="10195" x14ac:dyDescent="0.2"/>
    <row r="10196" x14ac:dyDescent="0.2"/>
    <row r="10197" x14ac:dyDescent="0.2"/>
    <row r="10198" x14ac:dyDescent="0.2"/>
    <row r="10199" x14ac:dyDescent="0.2"/>
    <row r="10200" x14ac:dyDescent="0.2"/>
    <row r="10201" x14ac:dyDescent="0.2"/>
    <row r="10202" x14ac:dyDescent="0.2"/>
    <row r="10203" x14ac:dyDescent="0.2"/>
    <row r="10204" x14ac:dyDescent="0.2"/>
    <row r="10205" x14ac:dyDescent="0.2"/>
    <row r="10206" x14ac:dyDescent="0.2"/>
    <row r="10207" x14ac:dyDescent="0.2"/>
    <row r="10208" x14ac:dyDescent="0.2"/>
    <row r="10209" x14ac:dyDescent="0.2"/>
    <row r="10210" x14ac:dyDescent="0.2"/>
    <row r="10211" x14ac:dyDescent="0.2"/>
    <row r="10212" x14ac:dyDescent="0.2"/>
    <row r="10213" x14ac:dyDescent="0.2"/>
    <row r="10214" x14ac:dyDescent="0.2"/>
    <row r="10215" x14ac:dyDescent="0.2"/>
    <row r="10216" x14ac:dyDescent="0.2"/>
    <row r="10217" x14ac:dyDescent="0.2"/>
    <row r="10218" x14ac:dyDescent="0.2"/>
    <row r="10219" x14ac:dyDescent="0.2"/>
    <row r="10220" x14ac:dyDescent="0.2"/>
    <row r="10221" x14ac:dyDescent="0.2"/>
    <row r="10222" x14ac:dyDescent="0.2"/>
    <row r="10223" x14ac:dyDescent="0.2"/>
    <row r="10224" x14ac:dyDescent="0.2"/>
    <row r="10225" x14ac:dyDescent="0.2"/>
    <row r="10226" x14ac:dyDescent="0.2"/>
    <row r="10227" x14ac:dyDescent="0.2"/>
    <row r="10228" x14ac:dyDescent="0.2"/>
    <row r="10229" x14ac:dyDescent="0.2"/>
    <row r="10230" x14ac:dyDescent="0.2"/>
    <row r="10231" x14ac:dyDescent="0.2"/>
    <row r="10232" x14ac:dyDescent="0.2"/>
    <row r="10233" x14ac:dyDescent="0.2"/>
    <row r="10234" x14ac:dyDescent="0.2"/>
    <row r="10235" x14ac:dyDescent="0.2"/>
    <row r="10236" x14ac:dyDescent="0.2"/>
    <row r="10237" x14ac:dyDescent="0.2"/>
    <row r="10238" x14ac:dyDescent="0.2"/>
    <row r="10239" x14ac:dyDescent="0.2"/>
    <row r="10240" x14ac:dyDescent="0.2"/>
    <row r="10241" x14ac:dyDescent="0.2"/>
    <row r="10242" x14ac:dyDescent="0.2"/>
    <row r="10243" x14ac:dyDescent="0.2"/>
    <row r="10244" x14ac:dyDescent="0.2"/>
    <row r="10245" x14ac:dyDescent="0.2"/>
    <row r="10246" x14ac:dyDescent="0.2"/>
    <row r="10247" x14ac:dyDescent="0.2"/>
    <row r="10248" x14ac:dyDescent="0.2"/>
    <row r="10249" x14ac:dyDescent="0.2"/>
    <row r="10250" x14ac:dyDescent="0.2"/>
    <row r="10251" x14ac:dyDescent="0.2"/>
    <row r="10252" x14ac:dyDescent="0.2"/>
    <row r="10253" x14ac:dyDescent="0.2"/>
    <row r="10254" x14ac:dyDescent="0.2"/>
    <row r="10255" x14ac:dyDescent="0.2"/>
    <row r="10256" x14ac:dyDescent="0.2"/>
    <row r="10257" x14ac:dyDescent="0.2"/>
    <row r="10258" x14ac:dyDescent="0.2"/>
    <row r="10259" x14ac:dyDescent="0.2"/>
    <row r="10260" x14ac:dyDescent="0.2"/>
    <row r="10261" x14ac:dyDescent="0.2"/>
    <row r="10262" x14ac:dyDescent="0.2"/>
    <row r="10263" x14ac:dyDescent="0.2"/>
    <row r="10264" x14ac:dyDescent="0.2"/>
    <row r="10265" x14ac:dyDescent="0.2"/>
    <row r="10266" x14ac:dyDescent="0.2"/>
    <row r="10267" x14ac:dyDescent="0.2"/>
    <row r="10268" x14ac:dyDescent="0.2"/>
    <row r="10269" x14ac:dyDescent="0.2"/>
    <row r="10270" x14ac:dyDescent="0.2"/>
    <row r="10271" x14ac:dyDescent="0.2"/>
    <row r="10272" x14ac:dyDescent="0.2"/>
    <row r="10273" x14ac:dyDescent="0.2"/>
    <row r="10274" x14ac:dyDescent="0.2"/>
    <row r="10275" x14ac:dyDescent="0.2"/>
    <row r="10276" x14ac:dyDescent="0.2"/>
    <row r="10277" x14ac:dyDescent="0.2"/>
    <row r="10278" x14ac:dyDescent="0.2"/>
    <row r="10279" x14ac:dyDescent="0.2"/>
    <row r="10280" x14ac:dyDescent="0.2"/>
    <row r="10281" x14ac:dyDescent="0.2"/>
    <row r="10282" x14ac:dyDescent="0.2"/>
    <row r="10283" x14ac:dyDescent="0.2"/>
    <row r="10284" x14ac:dyDescent="0.2"/>
    <row r="10285" x14ac:dyDescent="0.2"/>
    <row r="10286" x14ac:dyDescent="0.2"/>
    <row r="10287" x14ac:dyDescent="0.2"/>
    <row r="10288" x14ac:dyDescent="0.2"/>
    <row r="10289" x14ac:dyDescent="0.2"/>
    <row r="10290" x14ac:dyDescent="0.2"/>
    <row r="10291" x14ac:dyDescent="0.2"/>
    <row r="10292" x14ac:dyDescent="0.2"/>
    <row r="10293" x14ac:dyDescent="0.2"/>
    <row r="10294" x14ac:dyDescent="0.2"/>
    <row r="10295" x14ac:dyDescent="0.2"/>
    <row r="10296" x14ac:dyDescent="0.2"/>
    <row r="10297" x14ac:dyDescent="0.2"/>
    <row r="10298" x14ac:dyDescent="0.2"/>
    <row r="10299" x14ac:dyDescent="0.2"/>
    <row r="10300" x14ac:dyDescent="0.2"/>
    <row r="10301" x14ac:dyDescent="0.2"/>
    <row r="10302" x14ac:dyDescent="0.2"/>
    <row r="10303" x14ac:dyDescent="0.2"/>
    <row r="10304" x14ac:dyDescent="0.2"/>
    <row r="10305" x14ac:dyDescent="0.2"/>
    <row r="10306" x14ac:dyDescent="0.2"/>
    <row r="10307" x14ac:dyDescent="0.2"/>
    <row r="10308" x14ac:dyDescent="0.2"/>
    <row r="10309" x14ac:dyDescent="0.2"/>
    <row r="10310" x14ac:dyDescent="0.2"/>
    <row r="10311" x14ac:dyDescent="0.2"/>
    <row r="10312" x14ac:dyDescent="0.2"/>
    <row r="10313" x14ac:dyDescent="0.2"/>
    <row r="10314" x14ac:dyDescent="0.2"/>
    <row r="10315" x14ac:dyDescent="0.2"/>
    <row r="10316" x14ac:dyDescent="0.2"/>
    <row r="10317" x14ac:dyDescent="0.2"/>
    <row r="10318" x14ac:dyDescent="0.2"/>
    <row r="10319" x14ac:dyDescent="0.2"/>
    <row r="10320" x14ac:dyDescent="0.2"/>
    <row r="10321" x14ac:dyDescent="0.2"/>
    <row r="10322" x14ac:dyDescent="0.2"/>
    <row r="10323" x14ac:dyDescent="0.2"/>
    <row r="10324" x14ac:dyDescent="0.2"/>
    <row r="10325" x14ac:dyDescent="0.2"/>
    <row r="10326" x14ac:dyDescent="0.2"/>
    <row r="10327" x14ac:dyDescent="0.2"/>
    <row r="10328" x14ac:dyDescent="0.2"/>
    <row r="10329" x14ac:dyDescent="0.2"/>
    <row r="10330" x14ac:dyDescent="0.2"/>
    <row r="10331" x14ac:dyDescent="0.2"/>
    <row r="10332" x14ac:dyDescent="0.2"/>
    <row r="10333" x14ac:dyDescent="0.2"/>
    <row r="10334" x14ac:dyDescent="0.2"/>
    <row r="10335" x14ac:dyDescent="0.2"/>
    <row r="10336" x14ac:dyDescent="0.2"/>
    <row r="10337" x14ac:dyDescent="0.2"/>
    <row r="10338" x14ac:dyDescent="0.2"/>
    <row r="10339" x14ac:dyDescent="0.2"/>
    <row r="10340" x14ac:dyDescent="0.2"/>
    <row r="10341" x14ac:dyDescent="0.2"/>
    <row r="10342" x14ac:dyDescent="0.2"/>
    <row r="10343" x14ac:dyDescent="0.2"/>
    <row r="10344" x14ac:dyDescent="0.2"/>
    <row r="10345" x14ac:dyDescent="0.2"/>
    <row r="10346" x14ac:dyDescent="0.2"/>
    <row r="10347" x14ac:dyDescent="0.2"/>
    <row r="10348" x14ac:dyDescent="0.2"/>
    <row r="10349" x14ac:dyDescent="0.2"/>
    <row r="10350" x14ac:dyDescent="0.2"/>
    <row r="10351" x14ac:dyDescent="0.2"/>
    <row r="10352" x14ac:dyDescent="0.2"/>
    <row r="10353" x14ac:dyDescent="0.2"/>
    <row r="10354" x14ac:dyDescent="0.2"/>
    <row r="10355" x14ac:dyDescent="0.2"/>
    <row r="10356" x14ac:dyDescent="0.2"/>
    <row r="10357" x14ac:dyDescent="0.2"/>
    <row r="10358" x14ac:dyDescent="0.2"/>
    <row r="10359" x14ac:dyDescent="0.2"/>
    <row r="10360" x14ac:dyDescent="0.2"/>
    <row r="10361" x14ac:dyDescent="0.2"/>
    <row r="10362" x14ac:dyDescent="0.2"/>
    <row r="10363" x14ac:dyDescent="0.2"/>
    <row r="10364" x14ac:dyDescent="0.2"/>
    <row r="10365" x14ac:dyDescent="0.2"/>
    <row r="10366" x14ac:dyDescent="0.2"/>
    <row r="10367" x14ac:dyDescent="0.2"/>
    <row r="10368" x14ac:dyDescent="0.2"/>
    <row r="10369" x14ac:dyDescent="0.2"/>
    <row r="10370" x14ac:dyDescent="0.2"/>
    <row r="10371" x14ac:dyDescent="0.2"/>
    <row r="10372" x14ac:dyDescent="0.2"/>
    <row r="10373" x14ac:dyDescent="0.2"/>
    <row r="10374" x14ac:dyDescent="0.2"/>
    <row r="10375" x14ac:dyDescent="0.2"/>
    <row r="10376" x14ac:dyDescent="0.2"/>
    <row r="10377" x14ac:dyDescent="0.2"/>
    <row r="10378" x14ac:dyDescent="0.2"/>
    <row r="10379" x14ac:dyDescent="0.2"/>
    <row r="10380" x14ac:dyDescent="0.2"/>
    <row r="10381" x14ac:dyDescent="0.2"/>
    <row r="10382" x14ac:dyDescent="0.2"/>
    <row r="10383" x14ac:dyDescent="0.2"/>
    <row r="10384" x14ac:dyDescent="0.2"/>
    <row r="10385" x14ac:dyDescent="0.2"/>
    <row r="10386" x14ac:dyDescent="0.2"/>
    <row r="10387" x14ac:dyDescent="0.2"/>
    <row r="10388" x14ac:dyDescent="0.2"/>
    <row r="10389" x14ac:dyDescent="0.2"/>
    <row r="10390" x14ac:dyDescent="0.2"/>
    <row r="10391" x14ac:dyDescent="0.2"/>
    <row r="10392" x14ac:dyDescent="0.2"/>
    <row r="10393" x14ac:dyDescent="0.2"/>
    <row r="10394" x14ac:dyDescent="0.2"/>
    <row r="10395" x14ac:dyDescent="0.2"/>
    <row r="10396" x14ac:dyDescent="0.2"/>
    <row r="10397" x14ac:dyDescent="0.2"/>
    <row r="10398" x14ac:dyDescent="0.2"/>
    <row r="10399" x14ac:dyDescent="0.2"/>
    <row r="10400" x14ac:dyDescent="0.2"/>
    <row r="10401" x14ac:dyDescent="0.2"/>
    <row r="10402" x14ac:dyDescent="0.2"/>
    <row r="10403" x14ac:dyDescent="0.2"/>
    <row r="10404" x14ac:dyDescent="0.2"/>
    <row r="10405" x14ac:dyDescent="0.2"/>
    <row r="10406" x14ac:dyDescent="0.2"/>
    <row r="10407" x14ac:dyDescent="0.2"/>
    <row r="10408" x14ac:dyDescent="0.2"/>
    <row r="10409" x14ac:dyDescent="0.2"/>
    <row r="10410" x14ac:dyDescent="0.2"/>
    <row r="10411" x14ac:dyDescent="0.2"/>
    <row r="10412" x14ac:dyDescent="0.2"/>
    <row r="10413" x14ac:dyDescent="0.2"/>
    <row r="10414" x14ac:dyDescent="0.2"/>
    <row r="10415" x14ac:dyDescent="0.2"/>
    <row r="10416" x14ac:dyDescent="0.2"/>
    <row r="10417" x14ac:dyDescent="0.2"/>
    <row r="10418" x14ac:dyDescent="0.2"/>
    <row r="10419" x14ac:dyDescent="0.2"/>
    <row r="10420" x14ac:dyDescent="0.2"/>
    <row r="10421" x14ac:dyDescent="0.2"/>
    <row r="10422" x14ac:dyDescent="0.2"/>
    <row r="10423" x14ac:dyDescent="0.2"/>
    <row r="10424" x14ac:dyDescent="0.2"/>
    <row r="10425" x14ac:dyDescent="0.2"/>
    <row r="10426" x14ac:dyDescent="0.2"/>
    <row r="10427" x14ac:dyDescent="0.2"/>
    <row r="10428" x14ac:dyDescent="0.2"/>
    <row r="10429" x14ac:dyDescent="0.2"/>
    <row r="10430" x14ac:dyDescent="0.2"/>
    <row r="10431" x14ac:dyDescent="0.2"/>
    <row r="10432" x14ac:dyDescent="0.2"/>
    <row r="10433" x14ac:dyDescent="0.2"/>
    <row r="10434" x14ac:dyDescent="0.2"/>
    <row r="10435" x14ac:dyDescent="0.2"/>
    <row r="10436" x14ac:dyDescent="0.2"/>
    <row r="10437" x14ac:dyDescent="0.2"/>
    <row r="10438" x14ac:dyDescent="0.2"/>
    <row r="10439" x14ac:dyDescent="0.2"/>
    <row r="10440" x14ac:dyDescent="0.2"/>
    <row r="10441" x14ac:dyDescent="0.2"/>
    <row r="10442" x14ac:dyDescent="0.2"/>
    <row r="10443" x14ac:dyDescent="0.2"/>
    <row r="10444" x14ac:dyDescent="0.2"/>
    <row r="10445" x14ac:dyDescent="0.2"/>
    <row r="10446" x14ac:dyDescent="0.2"/>
    <row r="10447" x14ac:dyDescent="0.2"/>
    <row r="10448" x14ac:dyDescent="0.2"/>
    <row r="10449" x14ac:dyDescent="0.2"/>
    <row r="10450" x14ac:dyDescent="0.2"/>
    <row r="10451" x14ac:dyDescent="0.2"/>
    <row r="10452" x14ac:dyDescent="0.2"/>
    <row r="10453" x14ac:dyDescent="0.2"/>
    <row r="10454" x14ac:dyDescent="0.2"/>
    <row r="10455" x14ac:dyDescent="0.2"/>
    <row r="10456" x14ac:dyDescent="0.2"/>
    <row r="10457" x14ac:dyDescent="0.2"/>
    <row r="10458" x14ac:dyDescent="0.2"/>
    <row r="10459" x14ac:dyDescent="0.2"/>
    <row r="10460" x14ac:dyDescent="0.2"/>
    <row r="10461" x14ac:dyDescent="0.2"/>
    <row r="10462" x14ac:dyDescent="0.2"/>
    <row r="10463" x14ac:dyDescent="0.2"/>
    <row r="10464" x14ac:dyDescent="0.2"/>
    <row r="10465" x14ac:dyDescent="0.2"/>
    <row r="10466" x14ac:dyDescent="0.2"/>
    <row r="10467" x14ac:dyDescent="0.2"/>
    <row r="10468" x14ac:dyDescent="0.2"/>
    <row r="10469" x14ac:dyDescent="0.2"/>
    <row r="10470" x14ac:dyDescent="0.2"/>
    <row r="10471" x14ac:dyDescent="0.2"/>
    <row r="10472" x14ac:dyDescent="0.2"/>
    <row r="10473" x14ac:dyDescent="0.2"/>
    <row r="10474" x14ac:dyDescent="0.2"/>
    <row r="10475" x14ac:dyDescent="0.2"/>
    <row r="10476" x14ac:dyDescent="0.2"/>
    <row r="10477" x14ac:dyDescent="0.2"/>
    <row r="10478" x14ac:dyDescent="0.2"/>
    <row r="10479" x14ac:dyDescent="0.2"/>
    <row r="10480" x14ac:dyDescent="0.2"/>
    <row r="10481" x14ac:dyDescent="0.2"/>
    <row r="10482" x14ac:dyDescent="0.2"/>
    <row r="10483" x14ac:dyDescent="0.2"/>
    <row r="10484" x14ac:dyDescent="0.2"/>
    <row r="10485" x14ac:dyDescent="0.2"/>
    <row r="10486" x14ac:dyDescent="0.2"/>
    <row r="10487" x14ac:dyDescent="0.2"/>
    <row r="10488" x14ac:dyDescent="0.2"/>
    <row r="10489" x14ac:dyDescent="0.2"/>
    <row r="10490" x14ac:dyDescent="0.2"/>
    <row r="10491" x14ac:dyDescent="0.2"/>
    <row r="10492" x14ac:dyDescent="0.2"/>
    <row r="10493" x14ac:dyDescent="0.2"/>
    <row r="10494" x14ac:dyDescent="0.2"/>
    <row r="10495" x14ac:dyDescent="0.2"/>
    <row r="10496" x14ac:dyDescent="0.2"/>
    <row r="10497" x14ac:dyDescent="0.2"/>
    <row r="10498" x14ac:dyDescent="0.2"/>
    <row r="10499" x14ac:dyDescent="0.2"/>
    <row r="10500" x14ac:dyDescent="0.2"/>
    <row r="10501" x14ac:dyDescent="0.2"/>
    <row r="10502" x14ac:dyDescent="0.2"/>
    <row r="10503" x14ac:dyDescent="0.2"/>
    <row r="10504" x14ac:dyDescent="0.2"/>
    <row r="10505" x14ac:dyDescent="0.2"/>
    <row r="10506" x14ac:dyDescent="0.2"/>
    <row r="10507" x14ac:dyDescent="0.2"/>
    <row r="10508" x14ac:dyDescent="0.2"/>
    <row r="10509" x14ac:dyDescent="0.2"/>
    <row r="10510" x14ac:dyDescent="0.2"/>
    <row r="10511" x14ac:dyDescent="0.2"/>
    <row r="10512" x14ac:dyDescent="0.2"/>
    <row r="10513" x14ac:dyDescent="0.2"/>
    <row r="10514" x14ac:dyDescent="0.2"/>
    <row r="10515" x14ac:dyDescent="0.2"/>
    <row r="10516" x14ac:dyDescent="0.2"/>
    <row r="10517" x14ac:dyDescent="0.2"/>
    <row r="10518" x14ac:dyDescent="0.2"/>
    <row r="10519" x14ac:dyDescent="0.2"/>
    <row r="10520" x14ac:dyDescent="0.2"/>
    <row r="10521" x14ac:dyDescent="0.2"/>
    <row r="10522" x14ac:dyDescent="0.2"/>
    <row r="10523" x14ac:dyDescent="0.2"/>
    <row r="10524" x14ac:dyDescent="0.2"/>
    <row r="10525" x14ac:dyDescent="0.2"/>
    <row r="10526" x14ac:dyDescent="0.2"/>
    <row r="10527" x14ac:dyDescent="0.2"/>
    <row r="10528" x14ac:dyDescent="0.2"/>
    <row r="10529" x14ac:dyDescent="0.2"/>
    <row r="10530" x14ac:dyDescent="0.2"/>
    <row r="10531" x14ac:dyDescent="0.2"/>
    <row r="10532" x14ac:dyDescent="0.2"/>
    <row r="10533" x14ac:dyDescent="0.2"/>
    <row r="10534" x14ac:dyDescent="0.2"/>
    <row r="10535" x14ac:dyDescent="0.2"/>
    <row r="10536" x14ac:dyDescent="0.2"/>
    <row r="10537" x14ac:dyDescent="0.2"/>
    <row r="10538" x14ac:dyDescent="0.2"/>
    <row r="10539" x14ac:dyDescent="0.2"/>
    <row r="10540" x14ac:dyDescent="0.2"/>
    <row r="10541" x14ac:dyDescent="0.2"/>
    <row r="10542" x14ac:dyDescent="0.2"/>
    <row r="10543" x14ac:dyDescent="0.2"/>
    <row r="10544" x14ac:dyDescent="0.2"/>
    <row r="10545" x14ac:dyDescent="0.2"/>
    <row r="10546" x14ac:dyDescent="0.2"/>
    <row r="10547" x14ac:dyDescent="0.2"/>
    <row r="10548" x14ac:dyDescent="0.2"/>
    <row r="10549" x14ac:dyDescent="0.2"/>
    <row r="10550" x14ac:dyDescent="0.2"/>
    <row r="10551" x14ac:dyDescent="0.2"/>
    <row r="10552" x14ac:dyDescent="0.2"/>
    <row r="10553" x14ac:dyDescent="0.2"/>
    <row r="10554" x14ac:dyDescent="0.2"/>
    <row r="10555" x14ac:dyDescent="0.2"/>
    <row r="10556" x14ac:dyDescent="0.2"/>
    <row r="10557" x14ac:dyDescent="0.2"/>
    <row r="10558" x14ac:dyDescent="0.2"/>
    <row r="10559" x14ac:dyDescent="0.2"/>
    <row r="10560" x14ac:dyDescent="0.2"/>
    <row r="10561" x14ac:dyDescent="0.2"/>
    <row r="10562" x14ac:dyDescent="0.2"/>
    <row r="10563" x14ac:dyDescent="0.2"/>
    <row r="10564" x14ac:dyDescent="0.2"/>
    <row r="10565" x14ac:dyDescent="0.2"/>
    <row r="10566" x14ac:dyDescent="0.2"/>
    <row r="10567" x14ac:dyDescent="0.2"/>
    <row r="10568" x14ac:dyDescent="0.2"/>
    <row r="10569" x14ac:dyDescent="0.2"/>
    <row r="10570" x14ac:dyDescent="0.2"/>
    <row r="10571" x14ac:dyDescent="0.2"/>
    <row r="10572" x14ac:dyDescent="0.2"/>
    <row r="10573" x14ac:dyDescent="0.2"/>
    <row r="10574" x14ac:dyDescent="0.2"/>
    <row r="10575" x14ac:dyDescent="0.2"/>
    <row r="10576" x14ac:dyDescent="0.2"/>
    <row r="10577" x14ac:dyDescent="0.2"/>
    <row r="10578" x14ac:dyDescent="0.2"/>
    <row r="10579" x14ac:dyDescent="0.2"/>
    <row r="10580" x14ac:dyDescent="0.2"/>
    <row r="10581" x14ac:dyDescent="0.2"/>
    <row r="10582" x14ac:dyDescent="0.2"/>
    <row r="10583" x14ac:dyDescent="0.2"/>
    <row r="10584" x14ac:dyDescent="0.2"/>
    <row r="10585" x14ac:dyDescent="0.2"/>
    <row r="10586" x14ac:dyDescent="0.2"/>
    <row r="10587" x14ac:dyDescent="0.2"/>
    <row r="10588" x14ac:dyDescent="0.2"/>
    <row r="10589" x14ac:dyDescent="0.2"/>
    <row r="10590" x14ac:dyDescent="0.2"/>
    <row r="10591" x14ac:dyDescent="0.2"/>
    <row r="10592" x14ac:dyDescent="0.2"/>
    <row r="10593" x14ac:dyDescent="0.2"/>
    <row r="10594" x14ac:dyDescent="0.2"/>
    <row r="10595" x14ac:dyDescent="0.2"/>
    <row r="10596" x14ac:dyDescent="0.2"/>
    <row r="10597" x14ac:dyDescent="0.2"/>
    <row r="10598" x14ac:dyDescent="0.2"/>
    <row r="10599" x14ac:dyDescent="0.2"/>
    <row r="10600" x14ac:dyDescent="0.2"/>
    <row r="10601" x14ac:dyDescent="0.2"/>
    <row r="10602" x14ac:dyDescent="0.2"/>
    <row r="10603" x14ac:dyDescent="0.2"/>
    <row r="10604" x14ac:dyDescent="0.2"/>
    <row r="10605" x14ac:dyDescent="0.2"/>
    <row r="10606" x14ac:dyDescent="0.2"/>
    <row r="10607" x14ac:dyDescent="0.2"/>
    <row r="10608" x14ac:dyDescent="0.2"/>
    <row r="10609" x14ac:dyDescent="0.2"/>
    <row r="10610" x14ac:dyDescent="0.2"/>
    <row r="10611" x14ac:dyDescent="0.2"/>
    <row r="10612" x14ac:dyDescent="0.2"/>
    <row r="10613" x14ac:dyDescent="0.2"/>
    <row r="10614" x14ac:dyDescent="0.2"/>
    <row r="10615" x14ac:dyDescent="0.2"/>
    <row r="10616" x14ac:dyDescent="0.2"/>
    <row r="10617" x14ac:dyDescent="0.2"/>
    <row r="10618" x14ac:dyDescent="0.2"/>
    <row r="10619" x14ac:dyDescent="0.2"/>
    <row r="10620" x14ac:dyDescent="0.2"/>
    <row r="10621" x14ac:dyDescent="0.2"/>
    <row r="10622" x14ac:dyDescent="0.2"/>
    <row r="10623" x14ac:dyDescent="0.2"/>
    <row r="10624" x14ac:dyDescent="0.2"/>
    <row r="10625" x14ac:dyDescent="0.2"/>
    <row r="10626" x14ac:dyDescent="0.2"/>
    <row r="10627" x14ac:dyDescent="0.2"/>
    <row r="10628" x14ac:dyDescent="0.2"/>
    <row r="10629" x14ac:dyDescent="0.2"/>
    <row r="10630" x14ac:dyDescent="0.2"/>
    <row r="10631" x14ac:dyDescent="0.2"/>
    <row r="10632" x14ac:dyDescent="0.2"/>
    <row r="10633" x14ac:dyDescent="0.2"/>
    <row r="10634" x14ac:dyDescent="0.2"/>
    <row r="10635" x14ac:dyDescent="0.2"/>
    <row r="10636" x14ac:dyDescent="0.2"/>
    <row r="10637" x14ac:dyDescent="0.2"/>
    <row r="10638" x14ac:dyDescent="0.2"/>
    <row r="10639" x14ac:dyDescent="0.2"/>
    <row r="10640" x14ac:dyDescent="0.2"/>
    <row r="10641" x14ac:dyDescent="0.2"/>
    <row r="10642" x14ac:dyDescent="0.2"/>
    <row r="10643" x14ac:dyDescent="0.2"/>
    <row r="10644" x14ac:dyDescent="0.2"/>
    <row r="10645" x14ac:dyDescent="0.2"/>
    <row r="10646" x14ac:dyDescent="0.2"/>
    <row r="10647" x14ac:dyDescent="0.2"/>
    <row r="10648" x14ac:dyDescent="0.2"/>
    <row r="10649" x14ac:dyDescent="0.2"/>
    <row r="10650" x14ac:dyDescent="0.2"/>
    <row r="10651" x14ac:dyDescent="0.2"/>
    <row r="10652" x14ac:dyDescent="0.2"/>
    <row r="10653" x14ac:dyDescent="0.2"/>
    <row r="10654" x14ac:dyDescent="0.2"/>
    <row r="10655" x14ac:dyDescent="0.2"/>
    <row r="10656" x14ac:dyDescent="0.2"/>
    <row r="10657" x14ac:dyDescent="0.2"/>
    <row r="10658" x14ac:dyDescent="0.2"/>
    <row r="10659" x14ac:dyDescent="0.2"/>
    <row r="10660" x14ac:dyDescent="0.2"/>
    <row r="10661" x14ac:dyDescent="0.2"/>
    <row r="10662" x14ac:dyDescent="0.2"/>
    <row r="10663" x14ac:dyDescent="0.2"/>
    <row r="10664" x14ac:dyDescent="0.2"/>
    <row r="10665" x14ac:dyDescent="0.2"/>
    <row r="10666" x14ac:dyDescent="0.2"/>
    <row r="10667" x14ac:dyDescent="0.2"/>
    <row r="10668" x14ac:dyDescent="0.2"/>
    <row r="10669" x14ac:dyDescent="0.2"/>
    <row r="10670" x14ac:dyDescent="0.2"/>
    <row r="10671" x14ac:dyDescent="0.2"/>
    <row r="10672" x14ac:dyDescent="0.2"/>
    <row r="10673" x14ac:dyDescent="0.2"/>
    <row r="10674" x14ac:dyDescent="0.2"/>
    <row r="10675" x14ac:dyDescent="0.2"/>
    <row r="10676" x14ac:dyDescent="0.2"/>
    <row r="10677" x14ac:dyDescent="0.2"/>
    <row r="10678" x14ac:dyDescent="0.2"/>
    <row r="10679" x14ac:dyDescent="0.2"/>
    <row r="10680" x14ac:dyDescent="0.2"/>
    <row r="10681" x14ac:dyDescent="0.2"/>
    <row r="10682" x14ac:dyDescent="0.2"/>
    <row r="10683" x14ac:dyDescent="0.2"/>
    <row r="10684" x14ac:dyDescent="0.2"/>
    <row r="10685" x14ac:dyDescent="0.2"/>
    <row r="10686" x14ac:dyDescent="0.2"/>
    <row r="10687" x14ac:dyDescent="0.2"/>
    <row r="10688" x14ac:dyDescent="0.2"/>
    <row r="10689" x14ac:dyDescent="0.2"/>
    <row r="10690" x14ac:dyDescent="0.2"/>
    <row r="10691" x14ac:dyDescent="0.2"/>
    <row r="10692" x14ac:dyDescent="0.2"/>
    <row r="10693" x14ac:dyDescent="0.2"/>
    <row r="10694" x14ac:dyDescent="0.2"/>
    <row r="10695" x14ac:dyDescent="0.2"/>
    <row r="10696" x14ac:dyDescent="0.2"/>
    <row r="10697" x14ac:dyDescent="0.2"/>
    <row r="10698" x14ac:dyDescent="0.2"/>
    <row r="10699" x14ac:dyDescent="0.2"/>
    <row r="10700" x14ac:dyDescent="0.2"/>
    <row r="10701" x14ac:dyDescent="0.2"/>
    <row r="10702" x14ac:dyDescent="0.2"/>
    <row r="10703" x14ac:dyDescent="0.2"/>
    <row r="10704" x14ac:dyDescent="0.2"/>
    <row r="10705" x14ac:dyDescent="0.2"/>
    <row r="10706" x14ac:dyDescent="0.2"/>
    <row r="10707" x14ac:dyDescent="0.2"/>
    <row r="10708" x14ac:dyDescent="0.2"/>
    <row r="10709" x14ac:dyDescent="0.2"/>
    <row r="10710" x14ac:dyDescent="0.2"/>
    <row r="10711" x14ac:dyDescent="0.2"/>
    <row r="10712" x14ac:dyDescent="0.2"/>
    <row r="10713" x14ac:dyDescent="0.2"/>
    <row r="10714" x14ac:dyDescent="0.2"/>
    <row r="10715" x14ac:dyDescent="0.2"/>
    <row r="10716" x14ac:dyDescent="0.2"/>
    <row r="10717" x14ac:dyDescent="0.2"/>
    <row r="10718" x14ac:dyDescent="0.2"/>
    <row r="10719" x14ac:dyDescent="0.2"/>
    <row r="10720" x14ac:dyDescent="0.2"/>
    <row r="10721" x14ac:dyDescent="0.2"/>
    <row r="10722" x14ac:dyDescent="0.2"/>
    <row r="10723" x14ac:dyDescent="0.2"/>
    <row r="10724" x14ac:dyDescent="0.2"/>
    <row r="10725" x14ac:dyDescent="0.2"/>
    <row r="10726" x14ac:dyDescent="0.2"/>
    <row r="10727" x14ac:dyDescent="0.2"/>
    <row r="10728" x14ac:dyDescent="0.2"/>
    <row r="10729" x14ac:dyDescent="0.2"/>
    <row r="10730" x14ac:dyDescent="0.2"/>
    <row r="10731" x14ac:dyDescent="0.2"/>
    <row r="10732" x14ac:dyDescent="0.2"/>
    <row r="10733" x14ac:dyDescent="0.2"/>
    <row r="10734" x14ac:dyDescent="0.2"/>
    <row r="10735" x14ac:dyDescent="0.2"/>
    <row r="10736" x14ac:dyDescent="0.2"/>
    <row r="10737" x14ac:dyDescent="0.2"/>
    <row r="10738" x14ac:dyDescent="0.2"/>
    <row r="10739" x14ac:dyDescent="0.2"/>
    <row r="10740" x14ac:dyDescent="0.2"/>
    <row r="10741" x14ac:dyDescent="0.2"/>
    <row r="10742" x14ac:dyDescent="0.2"/>
    <row r="10743" x14ac:dyDescent="0.2"/>
    <row r="10744" x14ac:dyDescent="0.2"/>
    <row r="10745" x14ac:dyDescent="0.2"/>
    <row r="10746" x14ac:dyDescent="0.2"/>
    <row r="10747" x14ac:dyDescent="0.2"/>
    <row r="10748" x14ac:dyDescent="0.2"/>
    <row r="10749" x14ac:dyDescent="0.2"/>
    <row r="10750" x14ac:dyDescent="0.2"/>
    <row r="10751" x14ac:dyDescent="0.2"/>
    <row r="10752" x14ac:dyDescent="0.2"/>
    <row r="10753" x14ac:dyDescent="0.2"/>
    <row r="10754" x14ac:dyDescent="0.2"/>
    <row r="10755" x14ac:dyDescent="0.2"/>
    <row r="10756" x14ac:dyDescent="0.2"/>
    <row r="10757" x14ac:dyDescent="0.2"/>
    <row r="10758" x14ac:dyDescent="0.2"/>
    <row r="10759" x14ac:dyDescent="0.2"/>
    <row r="10760" x14ac:dyDescent="0.2"/>
    <row r="10761" x14ac:dyDescent="0.2"/>
    <row r="10762" x14ac:dyDescent="0.2"/>
    <row r="10763" x14ac:dyDescent="0.2"/>
    <row r="10764" x14ac:dyDescent="0.2"/>
    <row r="10765" x14ac:dyDescent="0.2"/>
    <row r="10766" x14ac:dyDescent="0.2"/>
    <row r="10767" x14ac:dyDescent="0.2"/>
    <row r="10768" x14ac:dyDescent="0.2"/>
    <row r="10769" x14ac:dyDescent="0.2"/>
    <row r="10770" x14ac:dyDescent="0.2"/>
    <row r="10771" x14ac:dyDescent="0.2"/>
    <row r="10772" x14ac:dyDescent="0.2"/>
    <row r="10773" x14ac:dyDescent="0.2"/>
    <row r="10774" x14ac:dyDescent="0.2"/>
    <row r="10775" x14ac:dyDescent="0.2"/>
    <row r="10776" x14ac:dyDescent="0.2"/>
    <row r="10777" x14ac:dyDescent="0.2"/>
    <row r="10778" x14ac:dyDescent="0.2"/>
    <row r="10779" x14ac:dyDescent="0.2"/>
    <row r="10780" x14ac:dyDescent="0.2"/>
    <row r="10781" x14ac:dyDescent="0.2"/>
    <row r="10782" x14ac:dyDescent="0.2"/>
    <row r="10783" x14ac:dyDescent="0.2"/>
    <row r="10784" x14ac:dyDescent="0.2"/>
    <row r="10785" x14ac:dyDescent="0.2"/>
    <row r="10786" x14ac:dyDescent="0.2"/>
    <row r="10787" x14ac:dyDescent="0.2"/>
    <row r="10788" x14ac:dyDescent="0.2"/>
    <row r="10789" x14ac:dyDescent="0.2"/>
    <row r="10790" x14ac:dyDescent="0.2"/>
    <row r="10791" x14ac:dyDescent="0.2"/>
    <row r="10792" x14ac:dyDescent="0.2"/>
    <row r="10793" x14ac:dyDescent="0.2"/>
    <row r="10794" x14ac:dyDescent="0.2"/>
    <row r="10795" x14ac:dyDescent="0.2"/>
    <row r="10796" x14ac:dyDescent="0.2"/>
    <row r="10797" x14ac:dyDescent="0.2"/>
    <row r="10798" x14ac:dyDescent="0.2"/>
    <row r="10799" x14ac:dyDescent="0.2"/>
    <row r="10800" x14ac:dyDescent="0.2"/>
    <row r="10801" x14ac:dyDescent="0.2"/>
    <row r="10802" x14ac:dyDescent="0.2"/>
    <row r="10803" x14ac:dyDescent="0.2"/>
    <row r="10804" x14ac:dyDescent="0.2"/>
    <row r="10805" x14ac:dyDescent="0.2"/>
    <row r="10806" x14ac:dyDescent="0.2"/>
    <row r="10807" x14ac:dyDescent="0.2"/>
    <row r="10808" x14ac:dyDescent="0.2"/>
    <row r="10809" x14ac:dyDescent="0.2"/>
    <row r="10810" x14ac:dyDescent="0.2"/>
    <row r="10811" x14ac:dyDescent="0.2"/>
    <row r="10812" x14ac:dyDescent="0.2"/>
    <row r="10813" x14ac:dyDescent="0.2"/>
    <row r="10814" x14ac:dyDescent="0.2"/>
    <row r="10815" x14ac:dyDescent="0.2"/>
    <row r="10816" x14ac:dyDescent="0.2"/>
    <row r="10817" x14ac:dyDescent="0.2"/>
    <row r="10818" x14ac:dyDescent="0.2"/>
    <row r="10819" x14ac:dyDescent="0.2"/>
    <row r="10820" x14ac:dyDescent="0.2"/>
    <row r="10821" x14ac:dyDescent="0.2"/>
    <row r="10822" x14ac:dyDescent="0.2"/>
    <row r="10823" x14ac:dyDescent="0.2"/>
    <row r="10824" x14ac:dyDescent="0.2"/>
    <row r="10825" x14ac:dyDescent="0.2"/>
    <row r="10826" x14ac:dyDescent="0.2"/>
    <row r="10827" x14ac:dyDescent="0.2"/>
    <row r="10828" x14ac:dyDescent="0.2"/>
    <row r="10829" x14ac:dyDescent="0.2"/>
    <row r="10830" x14ac:dyDescent="0.2"/>
    <row r="10831" x14ac:dyDescent="0.2"/>
    <row r="10832" x14ac:dyDescent="0.2"/>
    <row r="10833" x14ac:dyDescent="0.2"/>
    <row r="10834" x14ac:dyDescent="0.2"/>
    <row r="10835" x14ac:dyDescent="0.2"/>
    <row r="10836" x14ac:dyDescent="0.2"/>
    <row r="10837" x14ac:dyDescent="0.2"/>
    <row r="10838" x14ac:dyDescent="0.2"/>
    <row r="10839" x14ac:dyDescent="0.2"/>
    <row r="10840" x14ac:dyDescent="0.2"/>
    <row r="10841" x14ac:dyDescent="0.2"/>
    <row r="10842" x14ac:dyDescent="0.2"/>
    <row r="10843" x14ac:dyDescent="0.2"/>
    <row r="10844" x14ac:dyDescent="0.2"/>
    <row r="10845" x14ac:dyDescent="0.2"/>
    <row r="10846" x14ac:dyDescent="0.2"/>
    <row r="10847" x14ac:dyDescent="0.2"/>
    <row r="10848" x14ac:dyDescent="0.2"/>
    <row r="10849" x14ac:dyDescent="0.2"/>
    <row r="10850" x14ac:dyDescent="0.2"/>
    <row r="10851" x14ac:dyDescent="0.2"/>
    <row r="10852" x14ac:dyDescent="0.2"/>
    <row r="10853" x14ac:dyDescent="0.2"/>
    <row r="10854" x14ac:dyDescent="0.2"/>
    <row r="10855" x14ac:dyDescent="0.2"/>
    <row r="10856" x14ac:dyDescent="0.2"/>
    <row r="10857" x14ac:dyDescent="0.2"/>
    <row r="10858" x14ac:dyDescent="0.2"/>
    <row r="10859" x14ac:dyDescent="0.2"/>
    <row r="10860" x14ac:dyDescent="0.2"/>
    <row r="10861" x14ac:dyDescent="0.2"/>
    <row r="10862" x14ac:dyDescent="0.2"/>
    <row r="10863" x14ac:dyDescent="0.2"/>
    <row r="10864" x14ac:dyDescent="0.2"/>
    <row r="10865" x14ac:dyDescent="0.2"/>
    <row r="10866" x14ac:dyDescent="0.2"/>
    <row r="10867" x14ac:dyDescent="0.2"/>
    <row r="10868" x14ac:dyDescent="0.2"/>
    <row r="10869" x14ac:dyDescent="0.2"/>
    <row r="10870" x14ac:dyDescent="0.2"/>
    <row r="10871" x14ac:dyDescent="0.2"/>
    <row r="10872" x14ac:dyDescent="0.2"/>
    <row r="10873" x14ac:dyDescent="0.2"/>
    <row r="10874" x14ac:dyDescent="0.2"/>
    <row r="10875" x14ac:dyDescent="0.2"/>
    <row r="10876" x14ac:dyDescent="0.2"/>
    <row r="10877" x14ac:dyDescent="0.2"/>
    <row r="10878" x14ac:dyDescent="0.2"/>
    <row r="10879" x14ac:dyDescent="0.2"/>
    <row r="10880" x14ac:dyDescent="0.2"/>
    <row r="10881" x14ac:dyDescent="0.2"/>
    <row r="10882" x14ac:dyDescent="0.2"/>
    <row r="10883" x14ac:dyDescent="0.2"/>
    <row r="10884" x14ac:dyDescent="0.2"/>
    <row r="10885" x14ac:dyDescent="0.2"/>
    <row r="10886" x14ac:dyDescent="0.2"/>
    <row r="10887" x14ac:dyDescent="0.2"/>
    <row r="10888" x14ac:dyDescent="0.2"/>
    <row r="10889" x14ac:dyDescent="0.2"/>
    <row r="10890" x14ac:dyDescent="0.2"/>
    <row r="10891" x14ac:dyDescent="0.2"/>
    <row r="10892" x14ac:dyDescent="0.2"/>
    <row r="10893" x14ac:dyDescent="0.2"/>
    <row r="10894" x14ac:dyDescent="0.2"/>
    <row r="10895" x14ac:dyDescent="0.2"/>
    <row r="10896" x14ac:dyDescent="0.2"/>
    <row r="10897" x14ac:dyDescent="0.2"/>
    <row r="10898" x14ac:dyDescent="0.2"/>
    <row r="10899" x14ac:dyDescent="0.2"/>
    <row r="10900" x14ac:dyDescent="0.2"/>
    <row r="10901" x14ac:dyDescent="0.2"/>
    <row r="10902" x14ac:dyDescent="0.2"/>
    <row r="10903" x14ac:dyDescent="0.2"/>
    <row r="10904" x14ac:dyDescent="0.2"/>
    <row r="10905" x14ac:dyDescent="0.2"/>
    <row r="10906" x14ac:dyDescent="0.2"/>
    <row r="10907" x14ac:dyDescent="0.2"/>
    <row r="10908" x14ac:dyDescent="0.2"/>
    <row r="10909" x14ac:dyDescent="0.2"/>
    <row r="10910" x14ac:dyDescent="0.2"/>
    <row r="10911" x14ac:dyDescent="0.2"/>
    <row r="10912" x14ac:dyDescent="0.2"/>
    <row r="10913" x14ac:dyDescent="0.2"/>
    <row r="10914" x14ac:dyDescent="0.2"/>
    <row r="10915" x14ac:dyDescent="0.2"/>
    <row r="10916" x14ac:dyDescent="0.2"/>
    <row r="10917" x14ac:dyDescent="0.2"/>
    <row r="10918" x14ac:dyDescent="0.2"/>
    <row r="10919" x14ac:dyDescent="0.2"/>
    <row r="10920" x14ac:dyDescent="0.2"/>
    <row r="10921" x14ac:dyDescent="0.2"/>
    <row r="10922" x14ac:dyDescent="0.2"/>
    <row r="10923" x14ac:dyDescent="0.2"/>
    <row r="10924" x14ac:dyDescent="0.2"/>
    <row r="10925" x14ac:dyDescent="0.2"/>
    <row r="10926" x14ac:dyDescent="0.2"/>
    <row r="10927" x14ac:dyDescent="0.2"/>
    <row r="10928" x14ac:dyDescent="0.2"/>
    <row r="10929" x14ac:dyDescent="0.2"/>
    <row r="10930" x14ac:dyDescent="0.2"/>
    <row r="10931" x14ac:dyDescent="0.2"/>
    <row r="10932" x14ac:dyDescent="0.2"/>
    <row r="10933" x14ac:dyDescent="0.2"/>
    <row r="10934" x14ac:dyDescent="0.2"/>
    <row r="10935" x14ac:dyDescent="0.2"/>
    <row r="10936" x14ac:dyDescent="0.2"/>
    <row r="10937" x14ac:dyDescent="0.2"/>
    <row r="10938" x14ac:dyDescent="0.2"/>
    <row r="10939" x14ac:dyDescent="0.2"/>
    <row r="10940" x14ac:dyDescent="0.2"/>
    <row r="10941" x14ac:dyDescent="0.2"/>
    <row r="10942" x14ac:dyDescent="0.2"/>
    <row r="10943" x14ac:dyDescent="0.2"/>
    <row r="10944" x14ac:dyDescent="0.2"/>
    <row r="10945" x14ac:dyDescent="0.2"/>
    <row r="10946" x14ac:dyDescent="0.2"/>
    <row r="10947" x14ac:dyDescent="0.2"/>
    <row r="10948" x14ac:dyDescent="0.2"/>
    <row r="10949" x14ac:dyDescent="0.2"/>
    <row r="10950" x14ac:dyDescent="0.2"/>
    <row r="10951" x14ac:dyDescent="0.2"/>
    <row r="10952" x14ac:dyDescent="0.2"/>
    <row r="10953" x14ac:dyDescent="0.2"/>
    <row r="10954" x14ac:dyDescent="0.2"/>
    <row r="10955" x14ac:dyDescent="0.2"/>
    <row r="10956" x14ac:dyDescent="0.2"/>
    <row r="10957" x14ac:dyDescent="0.2"/>
    <row r="10958" x14ac:dyDescent="0.2"/>
    <row r="10959" x14ac:dyDescent="0.2"/>
    <row r="10960" x14ac:dyDescent="0.2"/>
    <row r="10961" x14ac:dyDescent="0.2"/>
    <row r="10962" x14ac:dyDescent="0.2"/>
    <row r="10963" x14ac:dyDescent="0.2"/>
    <row r="10964" x14ac:dyDescent="0.2"/>
    <row r="10965" x14ac:dyDescent="0.2"/>
    <row r="10966" x14ac:dyDescent="0.2"/>
    <row r="10967" x14ac:dyDescent="0.2"/>
    <row r="10968" x14ac:dyDescent="0.2"/>
    <row r="10969" x14ac:dyDescent="0.2"/>
    <row r="10970" x14ac:dyDescent="0.2"/>
    <row r="10971" x14ac:dyDescent="0.2"/>
    <row r="10972" x14ac:dyDescent="0.2"/>
    <row r="10973" x14ac:dyDescent="0.2"/>
    <row r="10974" x14ac:dyDescent="0.2"/>
    <row r="10975" x14ac:dyDescent="0.2"/>
    <row r="10976" x14ac:dyDescent="0.2"/>
    <row r="10977" x14ac:dyDescent="0.2"/>
    <row r="10978" x14ac:dyDescent="0.2"/>
    <row r="10979" x14ac:dyDescent="0.2"/>
    <row r="10980" x14ac:dyDescent="0.2"/>
    <row r="10981" x14ac:dyDescent="0.2"/>
    <row r="10982" x14ac:dyDescent="0.2"/>
    <row r="10983" x14ac:dyDescent="0.2"/>
    <row r="10984" x14ac:dyDescent="0.2"/>
    <row r="10985" x14ac:dyDescent="0.2"/>
    <row r="10986" x14ac:dyDescent="0.2"/>
    <row r="10987" x14ac:dyDescent="0.2"/>
    <row r="10988" x14ac:dyDescent="0.2"/>
    <row r="10989" x14ac:dyDescent="0.2"/>
    <row r="10990" x14ac:dyDescent="0.2"/>
    <row r="10991" x14ac:dyDescent="0.2"/>
    <row r="10992" x14ac:dyDescent="0.2"/>
    <row r="10993" x14ac:dyDescent="0.2"/>
    <row r="10994" x14ac:dyDescent="0.2"/>
    <row r="10995" x14ac:dyDescent="0.2"/>
    <row r="10996" x14ac:dyDescent="0.2"/>
    <row r="10997" x14ac:dyDescent="0.2"/>
    <row r="10998" x14ac:dyDescent="0.2"/>
    <row r="10999" x14ac:dyDescent="0.2"/>
    <row r="11000" x14ac:dyDescent="0.2"/>
    <row r="11001" x14ac:dyDescent="0.2"/>
    <row r="11002" x14ac:dyDescent="0.2"/>
    <row r="11003" x14ac:dyDescent="0.2"/>
    <row r="11004" x14ac:dyDescent="0.2"/>
    <row r="11005" x14ac:dyDescent="0.2"/>
    <row r="11006" x14ac:dyDescent="0.2"/>
    <row r="11007" x14ac:dyDescent="0.2"/>
    <row r="11008" x14ac:dyDescent="0.2"/>
    <row r="11009" x14ac:dyDescent="0.2"/>
    <row r="11010" x14ac:dyDescent="0.2"/>
    <row r="11011" x14ac:dyDescent="0.2"/>
    <row r="11012" x14ac:dyDescent="0.2"/>
    <row r="11013" x14ac:dyDescent="0.2"/>
    <row r="11014" x14ac:dyDescent="0.2"/>
    <row r="11015" x14ac:dyDescent="0.2"/>
    <row r="11016" x14ac:dyDescent="0.2"/>
    <row r="11017" x14ac:dyDescent="0.2"/>
    <row r="11018" x14ac:dyDescent="0.2"/>
    <row r="11019" x14ac:dyDescent="0.2"/>
    <row r="11020" x14ac:dyDescent="0.2"/>
    <row r="11021" x14ac:dyDescent="0.2"/>
    <row r="11022" x14ac:dyDescent="0.2"/>
    <row r="11023" x14ac:dyDescent="0.2"/>
    <row r="11024" x14ac:dyDescent="0.2"/>
    <row r="11025" x14ac:dyDescent="0.2"/>
    <row r="11026" x14ac:dyDescent="0.2"/>
    <row r="11027" x14ac:dyDescent="0.2"/>
    <row r="11028" x14ac:dyDescent="0.2"/>
    <row r="11029" x14ac:dyDescent="0.2"/>
    <row r="11030" x14ac:dyDescent="0.2"/>
    <row r="11031" x14ac:dyDescent="0.2"/>
    <row r="11032" x14ac:dyDescent="0.2"/>
    <row r="11033" x14ac:dyDescent="0.2"/>
    <row r="11034" x14ac:dyDescent="0.2"/>
    <row r="11035" x14ac:dyDescent="0.2"/>
    <row r="11036" x14ac:dyDescent="0.2"/>
    <row r="11037" x14ac:dyDescent="0.2"/>
    <row r="11038" x14ac:dyDescent="0.2"/>
    <row r="11039" x14ac:dyDescent="0.2"/>
    <row r="11040" x14ac:dyDescent="0.2"/>
    <row r="11041" x14ac:dyDescent="0.2"/>
    <row r="11042" x14ac:dyDescent="0.2"/>
    <row r="11043" x14ac:dyDescent="0.2"/>
    <row r="11044" x14ac:dyDescent="0.2"/>
    <row r="11045" x14ac:dyDescent="0.2"/>
    <row r="11046" x14ac:dyDescent="0.2"/>
    <row r="11047" x14ac:dyDescent="0.2"/>
    <row r="11048" x14ac:dyDescent="0.2"/>
    <row r="11049" x14ac:dyDescent="0.2"/>
    <row r="11050" x14ac:dyDescent="0.2"/>
    <row r="11051" x14ac:dyDescent="0.2"/>
    <row r="11052" x14ac:dyDescent="0.2"/>
    <row r="11053" x14ac:dyDescent="0.2"/>
    <row r="11054" x14ac:dyDescent="0.2"/>
    <row r="11055" x14ac:dyDescent="0.2"/>
    <row r="11056" x14ac:dyDescent="0.2"/>
    <row r="11057" x14ac:dyDescent="0.2"/>
    <row r="11058" x14ac:dyDescent="0.2"/>
    <row r="11059" x14ac:dyDescent="0.2"/>
    <row r="11060" x14ac:dyDescent="0.2"/>
    <row r="11061" x14ac:dyDescent="0.2"/>
    <row r="11062" x14ac:dyDescent="0.2"/>
    <row r="11063" x14ac:dyDescent="0.2"/>
    <row r="11064" x14ac:dyDescent="0.2"/>
    <row r="11065" x14ac:dyDescent="0.2"/>
    <row r="11066" x14ac:dyDescent="0.2"/>
    <row r="11067" x14ac:dyDescent="0.2"/>
    <row r="11068" x14ac:dyDescent="0.2"/>
    <row r="11069" x14ac:dyDescent="0.2"/>
    <row r="11070" x14ac:dyDescent="0.2"/>
    <row r="11071" x14ac:dyDescent="0.2"/>
    <row r="11072" x14ac:dyDescent="0.2"/>
    <row r="11073" x14ac:dyDescent="0.2"/>
    <row r="11074" x14ac:dyDescent="0.2"/>
    <row r="11075" x14ac:dyDescent="0.2"/>
    <row r="11076" x14ac:dyDescent="0.2"/>
    <row r="11077" x14ac:dyDescent="0.2"/>
    <row r="11078" x14ac:dyDescent="0.2"/>
    <row r="11079" x14ac:dyDescent="0.2"/>
    <row r="11080" x14ac:dyDescent="0.2"/>
    <row r="11081" x14ac:dyDescent="0.2"/>
    <row r="11082" x14ac:dyDescent="0.2"/>
    <row r="11083" x14ac:dyDescent="0.2"/>
    <row r="11084" x14ac:dyDescent="0.2"/>
    <row r="11085" x14ac:dyDescent="0.2"/>
    <row r="11086" x14ac:dyDescent="0.2"/>
    <row r="11087" x14ac:dyDescent="0.2"/>
    <row r="11088" x14ac:dyDescent="0.2"/>
    <row r="11089" x14ac:dyDescent="0.2"/>
    <row r="11090" x14ac:dyDescent="0.2"/>
    <row r="11091" x14ac:dyDescent="0.2"/>
    <row r="11092" x14ac:dyDescent="0.2"/>
    <row r="11093" x14ac:dyDescent="0.2"/>
    <row r="11094" x14ac:dyDescent="0.2"/>
    <row r="11095" x14ac:dyDescent="0.2"/>
    <row r="11096" x14ac:dyDescent="0.2"/>
    <row r="11097" x14ac:dyDescent="0.2"/>
    <row r="11098" x14ac:dyDescent="0.2"/>
    <row r="11099" x14ac:dyDescent="0.2"/>
    <row r="11100" x14ac:dyDescent="0.2"/>
    <row r="11101" x14ac:dyDescent="0.2"/>
    <row r="11102" x14ac:dyDescent="0.2"/>
    <row r="11103" x14ac:dyDescent="0.2"/>
    <row r="11104" x14ac:dyDescent="0.2"/>
    <row r="11105" x14ac:dyDescent="0.2"/>
    <row r="11106" x14ac:dyDescent="0.2"/>
    <row r="11107" x14ac:dyDescent="0.2"/>
    <row r="11108" x14ac:dyDescent="0.2"/>
    <row r="11109" x14ac:dyDescent="0.2"/>
    <row r="11110" x14ac:dyDescent="0.2"/>
    <row r="11111" x14ac:dyDescent="0.2"/>
    <row r="11112" x14ac:dyDescent="0.2"/>
    <row r="11113" x14ac:dyDescent="0.2"/>
    <row r="11114" x14ac:dyDescent="0.2"/>
    <row r="11115" x14ac:dyDescent="0.2"/>
    <row r="11116" x14ac:dyDescent="0.2"/>
    <row r="11117" x14ac:dyDescent="0.2"/>
    <row r="11118" x14ac:dyDescent="0.2"/>
    <row r="11119" x14ac:dyDescent="0.2"/>
    <row r="11120" x14ac:dyDescent="0.2"/>
    <row r="11121" x14ac:dyDescent="0.2"/>
    <row r="11122" x14ac:dyDescent="0.2"/>
    <row r="11123" x14ac:dyDescent="0.2"/>
    <row r="11124" x14ac:dyDescent="0.2"/>
    <row r="11125" x14ac:dyDescent="0.2"/>
    <row r="11126" x14ac:dyDescent="0.2"/>
    <row r="11127" x14ac:dyDescent="0.2"/>
    <row r="11128" x14ac:dyDescent="0.2"/>
    <row r="11129" x14ac:dyDescent="0.2"/>
    <row r="11130" x14ac:dyDescent="0.2"/>
    <row r="11131" x14ac:dyDescent="0.2"/>
    <row r="11132" x14ac:dyDescent="0.2"/>
    <row r="11133" x14ac:dyDescent="0.2"/>
    <row r="11134" x14ac:dyDescent="0.2"/>
    <row r="11135" x14ac:dyDescent="0.2"/>
    <row r="11136" x14ac:dyDescent="0.2"/>
    <row r="11137" x14ac:dyDescent="0.2"/>
    <row r="11138" x14ac:dyDescent="0.2"/>
    <row r="11139" x14ac:dyDescent="0.2"/>
    <row r="11140" x14ac:dyDescent="0.2"/>
    <row r="11141" x14ac:dyDescent="0.2"/>
    <row r="11142" x14ac:dyDescent="0.2"/>
    <row r="11143" x14ac:dyDescent="0.2"/>
    <row r="11144" x14ac:dyDescent="0.2"/>
    <row r="11145" x14ac:dyDescent="0.2"/>
    <row r="11146" x14ac:dyDescent="0.2"/>
    <row r="11147" x14ac:dyDescent="0.2"/>
    <row r="11148" x14ac:dyDescent="0.2"/>
    <row r="11149" x14ac:dyDescent="0.2"/>
    <row r="11150" x14ac:dyDescent="0.2"/>
    <row r="11151" x14ac:dyDescent="0.2"/>
    <row r="11152" x14ac:dyDescent="0.2"/>
    <row r="11153" x14ac:dyDescent="0.2"/>
    <row r="11154" x14ac:dyDescent="0.2"/>
    <row r="11155" x14ac:dyDescent="0.2"/>
    <row r="11156" x14ac:dyDescent="0.2"/>
    <row r="11157" x14ac:dyDescent="0.2"/>
    <row r="11158" x14ac:dyDescent="0.2"/>
    <row r="11159" x14ac:dyDescent="0.2"/>
    <row r="11160" x14ac:dyDescent="0.2"/>
    <row r="11161" x14ac:dyDescent="0.2"/>
    <row r="11162" x14ac:dyDescent="0.2"/>
    <row r="11163" x14ac:dyDescent="0.2"/>
    <row r="11164" x14ac:dyDescent="0.2"/>
    <row r="11165" x14ac:dyDescent="0.2"/>
    <row r="11166" x14ac:dyDescent="0.2"/>
    <row r="11167" x14ac:dyDescent="0.2"/>
    <row r="11168" x14ac:dyDescent="0.2"/>
    <row r="11169" x14ac:dyDescent="0.2"/>
    <row r="11170" x14ac:dyDescent="0.2"/>
    <row r="11171" x14ac:dyDescent="0.2"/>
    <row r="11172" x14ac:dyDescent="0.2"/>
    <row r="11173" x14ac:dyDescent="0.2"/>
    <row r="11174" x14ac:dyDescent="0.2"/>
    <row r="11175" x14ac:dyDescent="0.2"/>
    <row r="11176" x14ac:dyDescent="0.2"/>
    <row r="11177" x14ac:dyDescent="0.2"/>
    <row r="11178" x14ac:dyDescent="0.2"/>
    <row r="11179" x14ac:dyDescent="0.2"/>
    <row r="11180" x14ac:dyDescent="0.2"/>
    <row r="11181" x14ac:dyDescent="0.2"/>
    <row r="11182" x14ac:dyDescent="0.2"/>
    <row r="11183" x14ac:dyDescent="0.2"/>
    <row r="11184" x14ac:dyDescent="0.2"/>
    <row r="11185" x14ac:dyDescent="0.2"/>
    <row r="11186" x14ac:dyDescent="0.2"/>
    <row r="11187" x14ac:dyDescent="0.2"/>
    <row r="11188" x14ac:dyDescent="0.2"/>
    <row r="11189" x14ac:dyDescent="0.2"/>
    <row r="11190" x14ac:dyDescent="0.2"/>
    <row r="11191" x14ac:dyDescent="0.2"/>
    <row r="11192" x14ac:dyDescent="0.2"/>
    <row r="11193" x14ac:dyDescent="0.2"/>
    <row r="11194" x14ac:dyDescent="0.2"/>
    <row r="11195" x14ac:dyDescent="0.2"/>
    <row r="11196" x14ac:dyDescent="0.2"/>
    <row r="11197" x14ac:dyDescent="0.2"/>
    <row r="11198" x14ac:dyDescent="0.2"/>
    <row r="11199" x14ac:dyDescent="0.2"/>
    <row r="11200" x14ac:dyDescent="0.2"/>
    <row r="11201" x14ac:dyDescent="0.2"/>
    <row r="11202" x14ac:dyDescent="0.2"/>
    <row r="11203" x14ac:dyDescent="0.2"/>
    <row r="11204" x14ac:dyDescent="0.2"/>
    <row r="11205" x14ac:dyDescent="0.2"/>
    <row r="11206" x14ac:dyDescent="0.2"/>
    <row r="11207" x14ac:dyDescent="0.2"/>
    <row r="11208" x14ac:dyDescent="0.2"/>
    <row r="11209" x14ac:dyDescent="0.2"/>
    <row r="11210" x14ac:dyDescent="0.2"/>
    <row r="11211" x14ac:dyDescent="0.2"/>
    <row r="11212" x14ac:dyDescent="0.2"/>
    <row r="11213" x14ac:dyDescent="0.2"/>
    <row r="11214" x14ac:dyDescent="0.2"/>
    <row r="11215" x14ac:dyDescent="0.2"/>
    <row r="11216" x14ac:dyDescent="0.2"/>
    <row r="11217" x14ac:dyDescent="0.2"/>
    <row r="11218" x14ac:dyDescent="0.2"/>
    <row r="11219" x14ac:dyDescent="0.2"/>
    <row r="11220" x14ac:dyDescent="0.2"/>
    <row r="11221" x14ac:dyDescent="0.2"/>
    <row r="11222" x14ac:dyDescent="0.2"/>
    <row r="11223" x14ac:dyDescent="0.2"/>
    <row r="11224" x14ac:dyDescent="0.2"/>
    <row r="11225" x14ac:dyDescent="0.2"/>
    <row r="11226" x14ac:dyDescent="0.2"/>
    <row r="11227" x14ac:dyDescent="0.2"/>
    <row r="11228" x14ac:dyDescent="0.2"/>
    <row r="11229" x14ac:dyDescent="0.2"/>
    <row r="11230" x14ac:dyDescent="0.2"/>
    <row r="11231" x14ac:dyDescent="0.2"/>
    <row r="11232" x14ac:dyDescent="0.2"/>
    <row r="11233" x14ac:dyDescent="0.2"/>
    <row r="11234" x14ac:dyDescent="0.2"/>
    <row r="11235" x14ac:dyDescent="0.2"/>
    <row r="11236" x14ac:dyDescent="0.2"/>
    <row r="11237" x14ac:dyDescent="0.2"/>
    <row r="11238" x14ac:dyDescent="0.2"/>
    <row r="11239" x14ac:dyDescent="0.2"/>
    <row r="11240" x14ac:dyDescent="0.2"/>
    <row r="11241" x14ac:dyDescent="0.2"/>
    <row r="11242" x14ac:dyDescent="0.2"/>
    <row r="11243" x14ac:dyDescent="0.2"/>
    <row r="11244" x14ac:dyDescent="0.2"/>
    <row r="11245" x14ac:dyDescent="0.2"/>
    <row r="11246" x14ac:dyDescent="0.2"/>
    <row r="11247" x14ac:dyDescent="0.2"/>
    <row r="11248" x14ac:dyDescent="0.2"/>
    <row r="11249" x14ac:dyDescent="0.2"/>
    <row r="11250" x14ac:dyDescent="0.2"/>
    <row r="11251" x14ac:dyDescent="0.2"/>
    <row r="11252" x14ac:dyDescent="0.2"/>
    <row r="11253" x14ac:dyDescent="0.2"/>
    <row r="11254" x14ac:dyDescent="0.2"/>
    <row r="11255" x14ac:dyDescent="0.2"/>
    <row r="11256" x14ac:dyDescent="0.2"/>
    <row r="11257" x14ac:dyDescent="0.2"/>
    <row r="11258" x14ac:dyDescent="0.2"/>
    <row r="11259" x14ac:dyDescent="0.2"/>
    <row r="11260" x14ac:dyDescent="0.2"/>
    <row r="11261" x14ac:dyDescent="0.2"/>
    <row r="11262" x14ac:dyDescent="0.2"/>
    <row r="11263" x14ac:dyDescent="0.2"/>
    <row r="11264" x14ac:dyDescent="0.2"/>
    <row r="11265" x14ac:dyDescent="0.2"/>
    <row r="11266" x14ac:dyDescent="0.2"/>
    <row r="11267" x14ac:dyDescent="0.2"/>
    <row r="11268" x14ac:dyDescent="0.2"/>
    <row r="11269" x14ac:dyDescent="0.2"/>
    <row r="11270" x14ac:dyDescent="0.2"/>
    <row r="11271" x14ac:dyDescent="0.2"/>
    <row r="11272" x14ac:dyDescent="0.2"/>
    <row r="11273" x14ac:dyDescent="0.2"/>
    <row r="11274" x14ac:dyDescent="0.2"/>
    <row r="11275" x14ac:dyDescent="0.2"/>
    <row r="11276" x14ac:dyDescent="0.2"/>
    <row r="11277" x14ac:dyDescent="0.2"/>
    <row r="11278" x14ac:dyDescent="0.2"/>
    <row r="11279" x14ac:dyDescent="0.2"/>
    <row r="11280" x14ac:dyDescent="0.2"/>
    <row r="11281" x14ac:dyDescent="0.2"/>
    <row r="11282" x14ac:dyDescent="0.2"/>
    <row r="11283" x14ac:dyDescent="0.2"/>
    <row r="11284" x14ac:dyDescent="0.2"/>
    <row r="11285" x14ac:dyDescent="0.2"/>
    <row r="11286" x14ac:dyDescent="0.2"/>
    <row r="11287" x14ac:dyDescent="0.2"/>
    <row r="11288" x14ac:dyDescent="0.2"/>
    <row r="11289" x14ac:dyDescent="0.2"/>
    <row r="11290" x14ac:dyDescent="0.2"/>
    <row r="11291" x14ac:dyDescent="0.2"/>
    <row r="11292" x14ac:dyDescent="0.2"/>
    <row r="11293" x14ac:dyDescent="0.2"/>
    <row r="11294" x14ac:dyDescent="0.2"/>
    <row r="11295" x14ac:dyDescent="0.2"/>
    <row r="11296" x14ac:dyDescent="0.2"/>
    <row r="11297" x14ac:dyDescent="0.2"/>
    <row r="11298" x14ac:dyDescent="0.2"/>
    <row r="11299" x14ac:dyDescent="0.2"/>
    <row r="11300" x14ac:dyDescent="0.2"/>
    <row r="11301" x14ac:dyDescent="0.2"/>
    <row r="11302" x14ac:dyDescent="0.2"/>
    <row r="11303" x14ac:dyDescent="0.2"/>
    <row r="11304" x14ac:dyDescent="0.2"/>
    <row r="11305" x14ac:dyDescent="0.2"/>
    <row r="11306" x14ac:dyDescent="0.2"/>
    <row r="11307" x14ac:dyDescent="0.2"/>
    <row r="11308" x14ac:dyDescent="0.2"/>
    <row r="11309" x14ac:dyDescent="0.2"/>
    <row r="11310" x14ac:dyDescent="0.2"/>
    <row r="11311" x14ac:dyDescent="0.2"/>
    <row r="11312" x14ac:dyDescent="0.2"/>
    <row r="11313" x14ac:dyDescent="0.2"/>
    <row r="11314" x14ac:dyDescent="0.2"/>
    <row r="11315" x14ac:dyDescent="0.2"/>
    <row r="11316" x14ac:dyDescent="0.2"/>
    <row r="11317" x14ac:dyDescent="0.2"/>
    <row r="11318" x14ac:dyDescent="0.2"/>
    <row r="11319" x14ac:dyDescent="0.2"/>
    <row r="11320" x14ac:dyDescent="0.2"/>
    <row r="11321" x14ac:dyDescent="0.2"/>
    <row r="11322" x14ac:dyDescent="0.2"/>
    <row r="11323" x14ac:dyDescent="0.2"/>
    <row r="11324" x14ac:dyDescent="0.2"/>
    <row r="11325" x14ac:dyDescent="0.2"/>
    <row r="11326" x14ac:dyDescent="0.2"/>
    <row r="11327" x14ac:dyDescent="0.2"/>
    <row r="11328" x14ac:dyDescent="0.2"/>
    <row r="11329" x14ac:dyDescent="0.2"/>
    <row r="11330" x14ac:dyDescent="0.2"/>
    <row r="11331" x14ac:dyDescent="0.2"/>
    <row r="11332" x14ac:dyDescent="0.2"/>
    <row r="11333" x14ac:dyDescent="0.2"/>
    <row r="11334" x14ac:dyDescent="0.2"/>
    <row r="11335" x14ac:dyDescent="0.2"/>
    <row r="11336" x14ac:dyDescent="0.2"/>
    <row r="11337" x14ac:dyDescent="0.2"/>
    <row r="11338" x14ac:dyDescent="0.2"/>
    <row r="11339" x14ac:dyDescent="0.2"/>
    <row r="11340" x14ac:dyDescent="0.2"/>
    <row r="11341" x14ac:dyDescent="0.2"/>
    <row r="11342" x14ac:dyDescent="0.2"/>
    <row r="11343" x14ac:dyDescent="0.2"/>
    <row r="11344" x14ac:dyDescent="0.2"/>
    <row r="11345" x14ac:dyDescent="0.2"/>
    <row r="11346" x14ac:dyDescent="0.2"/>
    <row r="11347" x14ac:dyDescent="0.2"/>
    <row r="11348" x14ac:dyDescent="0.2"/>
    <row r="11349" x14ac:dyDescent="0.2"/>
    <row r="11350" x14ac:dyDescent="0.2"/>
    <row r="11351" x14ac:dyDescent="0.2"/>
    <row r="11352" x14ac:dyDescent="0.2"/>
    <row r="11353" x14ac:dyDescent="0.2"/>
    <row r="11354" x14ac:dyDescent="0.2"/>
    <row r="11355" x14ac:dyDescent="0.2"/>
    <row r="11356" x14ac:dyDescent="0.2"/>
    <row r="11357" x14ac:dyDescent="0.2"/>
    <row r="11358" x14ac:dyDescent="0.2"/>
    <row r="11359" x14ac:dyDescent="0.2"/>
    <row r="11360" x14ac:dyDescent="0.2"/>
    <row r="11361" x14ac:dyDescent="0.2"/>
    <row r="11362" x14ac:dyDescent="0.2"/>
    <row r="11363" x14ac:dyDescent="0.2"/>
    <row r="11364" x14ac:dyDescent="0.2"/>
    <row r="11365" x14ac:dyDescent="0.2"/>
    <row r="11366" x14ac:dyDescent="0.2"/>
    <row r="11367" x14ac:dyDescent="0.2"/>
    <row r="11368" x14ac:dyDescent="0.2"/>
    <row r="11369" x14ac:dyDescent="0.2"/>
    <row r="11370" x14ac:dyDescent="0.2"/>
    <row r="11371" x14ac:dyDescent="0.2"/>
    <row r="11372" x14ac:dyDescent="0.2"/>
    <row r="11373" x14ac:dyDescent="0.2"/>
    <row r="11374" x14ac:dyDescent="0.2"/>
    <row r="11375" x14ac:dyDescent="0.2"/>
    <row r="11376" x14ac:dyDescent="0.2"/>
    <row r="11377" x14ac:dyDescent="0.2"/>
    <row r="11378" x14ac:dyDescent="0.2"/>
    <row r="11379" x14ac:dyDescent="0.2"/>
    <row r="11380" x14ac:dyDescent="0.2"/>
    <row r="11381" x14ac:dyDescent="0.2"/>
    <row r="11382" x14ac:dyDescent="0.2"/>
    <row r="11383" x14ac:dyDescent="0.2"/>
    <row r="11384" x14ac:dyDescent="0.2"/>
    <row r="11385" x14ac:dyDescent="0.2"/>
    <row r="11386" x14ac:dyDescent="0.2"/>
    <row r="11387" x14ac:dyDescent="0.2"/>
    <row r="11388" x14ac:dyDescent="0.2"/>
    <row r="11389" x14ac:dyDescent="0.2"/>
    <row r="11390" x14ac:dyDescent="0.2"/>
    <row r="11391" x14ac:dyDescent="0.2"/>
    <row r="11392" x14ac:dyDescent="0.2"/>
    <row r="11393" x14ac:dyDescent="0.2"/>
    <row r="11394" x14ac:dyDescent="0.2"/>
    <row r="11395" x14ac:dyDescent="0.2"/>
    <row r="11396" x14ac:dyDescent="0.2"/>
    <row r="11397" x14ac:dyDescent="0.2"/>
    <row r="11398" x14ac:dyDescent="0.2"/>
    <row r="11399" x14ac:dyDescent="0.2"/>
    <row r="11400" x14ac:dyDescent="0.2"/>
    <row r="11401" x14ac:dyDescent="0.2"/>
    <row r="11402" x14ac:dyDescent="0.2"/>
    <row r="11403" x14ac:dyDescent="0.2"/>
    <row r="11404" x14ac:dyDescent="0.2"/>
    <row r="11405" x14ac:dyDescent="0.2"/>
    <row r="11406" x14ac:dyDescent="0.2"/>
    <row r="11407" x14ac:dyDescent="0.2"/>
    <row r="11408" x14ac:dyDescent="0.2"/>
    <row r="11409" x14ac:dyDescent="0.2"/>
    <row r="11410" x14ac:dyDescent="0.2"/>
    <row r="11411" x14ac:dyDescent="0.2"/>
    <row r="11412" x14ac:dyDescent="0.2"/>
    <row r="11413" x14ac:dyDescent="0.2"/>
    <row r="11414" x14ac:dyDescent="0.2"/>
    <row r="11415" x14ac:dyDescent="0.2"/>
    <row r="11416" x14ac:dyDescent="0.2"/>
    <row r="11417" x14ac:dyDescent="0.2"/>
    <row r="11418" x14ac:dyDescent="0.2"/>
    <row r="11419" x14ac:dyDescent="0.2"/>
    <row r="11420" x14ac:dyDescent="0.2"/>
    <row r="11421" x14ac:dyDescent="0.2"/>
    <row r="11422" x14ac:dyDescent="0.2"/>
    <row r="11423" x14ac:dyDescent="0.2"/>
    <row r="11424" x14ac:dyDescent="0.2"/>
    <row r="11425" x14ac:dyDescent="0.2"/>
    <row r="11426" x14ac:dyDescent="0.2"/>
    <row r="11427" x14ac:dyDescent="0.2"/>
    <row r="11428" x14ac:dyDescent="0.2"/>
    <row r="11429" x14ac:dyDescent="0.2"/>
    <row r="11430" x14ac:dyDescent="0.2"/>
    <row r="11431" x14ac:dyDescent="0.2"/>
    <row r="11432" x14ac:dyDescent="0.2"/>
    <row r="11433" x14ac:dyDescent="0.2"/>
    <row r="11434" x14ac:dyDescent="0.2"/>
    <row r="11435" x14ac:dyDescent="0.2"/>
    <row r="11436" x14ac:dyDescent="0.2"/>
    <row r="11437" x14ac:dyDescent="0.2"/>
    <row r="11438" x14ac:dyDescent="0.2"/>
    <row r="11439" x14ac:dyDescent="0.2"/>
    <row r="11440" x14ac:dyDescent="0.2"/>
    <row r="11441" x14ac:dyDescent="0.2"/>
    <row r="11442" x14ac:dyDescent="0.2"/>
    <row r="11443" x14ac:dyDescent="0.2"/>
    <row r="11444" x14ac:dyDescent="0.2"/>
    <row r="11445" x14ac:dyDescent="0.2"/>
    <row r="11446" x14ac:dyDescent="0.2"/>
    <row r="11447" x14ac:dyDescent="0.2"/>
    <row r="11448" x14ac:dyDescent="0.2"/>
    <row r="11449" x14ac:dyDescent="0.2"/>
    <row r="11450" x14ac:dyDescent="0.2"/>
    <row r="11451" x14ac:dyDescent="0.2"/>
    <row r="11452" x14ac:dyDescent="0.2"/>
    <row r="11453" x14ac:dyDescent="0.2"/>
    <row r="11454" x14ac:dyDescent="0.2"/>
    <row r="11455" x14ac:dyDescent="0.2"/>
    <row r="11456" x14ac:dyDescent="0.2"/>
    <row r="11457" x14ac:dyDescent="0.2"/>
    <row r="11458" x14ac:dyDescent="0.2"/>
    <row r="11459" x14ac:dyDescent="0.2"/>
    <row r="11460" x14ac:dyDescent="0.2"/>
    <row r="11461" x14ac:dyDescent="0.2"/>
    <row r="11462" x14ac:dyDescent="0.2"/>
    <row r="11463" x14ac:dyDescent="0.2"/>
    <row r="11464" x14ac:dyDescent="0.2"/>
    <row r="11465" x14ac:dyDescent="0.2"/>
    <row r="11466" x14ac:dyDescent="0.2"/>
    <row r="11467" x14ac:dyDescent="0.2"/>
    <row r="11468" x14ac:dyDescent="0.2"/>
    <row r="11469" x14ac:dyDescent="0.2"/>
    <row r="11470" x14ac:dyDescent="0.2"/>
    <row r="11471" x14ac:dyDescent="0.2"/>
    <row r="11472" x14ac:dyDescent="0.2"/>
    <row r="11473" x14ac:dyDescent="0.2"/>
    <row r="11474" x14ac:dyDescent="0.2"/>
    <row r="11475" x14ac:dyDescent="0.2"/>
    <row r="11476" x14ac:dyDescent="0.2"/>
    <row r="11477" x14ac:dyDescent="0.2"/>
    <row r="11478" x14ac:dyDescent="0.2"/>
    <row r="11479" x14ac:dyDescent="0.2"/>
    <row r="11480" x14ac:dyDescent="0.2"/>
    <row r="11481" x14ac:dyDescent="0.2"/>
    <row r="11482" x14ac:dyDescent="0.2"/>
    <row r="11483" x14ac:dyDescent="0.2"/>
    <row r="11484" x14ac:dyDescent="0.2"/>
    <row r="11485" x14ac:dyDescent="0.2"/>
    <row r="11486" x14ac:dyDescent="0.2"/>
    <row r="11487" x14ac:dyDescent="0.2"/>
    <row r="11488" x14ac:dyDescent="0.2"/>
    <row r="11489" x14ac:dyDescent="0.2"/>
    <row r="11490" x14ac:dyDescent="0.2"/>
    <row r="11491" x14ac:dyDescent="0.2"/>
    <row r="11492" x14ac:dyDescent="0.2"/>
    <row r="11493" x14ac:dyDescent="0.2"/>
    <row r="11494" x14ac:dyDescent="0.2"/>
    <row r="11495" x14ac:dyDescent="0.2"/>
    <row r="11496" x14ac:dyDescent="0.2"/>
    <row r="11497" x14ac:dyDescent="0.2"/>
    <row r="11498" x14ac:dyDescent="0.2"/>
    <row r="11499" x14ac:dyDescent="0.2"/>
    <row r="11500" x14ac:dyDescent="0.2"/>
    <row r="11501" x14ac:dyDescent="0.2"/>
    <row r="11502" x14ac:dyDescent="0.2"/>
    <row r="11503" x14ac:dyDescent="0.2"/>
    <row r="11504" x14ac:dyDescent="0.2"/>
    <row r="11505" x14ac:dyDescent="0.2"/>
    <row r="11506" x14ac:dyDescent="0.2"/>
    <row r="11507" x14ac:dyDescent="0.2"/>
    <row r="11508" x14ac:dyDescent="0.2"/>
    <row r="11509" x14ac:dyDescent="0.2"/>
    <row r="11510" x14ac:dyDescent="0.2"/>
    <row r="11511" x14ac:dyDescent="0.2"/>
    <row r="11512" x14ac:dyDescent="0.2"/>
    <row r="11513" x14ac:dyDescent="0.2"/>
    <row r="11514" x14ac:dyDescent="0.2"/>
    <row r="11515" x14ac:dyDescent="0.2"/>
    <row r="11516" x14ac:dyDescent="0.2"/>
    <row r="11517" x14ac:dyDescent="0.2"/>
    <row r="11518" x14ac:dyDescent="0.2"/>
    <row r="11519" x14ac:dyDescent="0.2"/>
    <row r="11520" x14ac:dyDescent="0.2"/>
    <row r="11521" x14ac:dyDescent="0.2"/>
    <row r="11522" x14ac:dyDescent="0.2"/>
    <row r="11523" x14ac:dyDescent="0.2"/>
    <row r="11524" x14ac:dyDescent="0.2"/>
    <row r="11525" x14ac:dyDescent="0.2"/>
    <row r="11526" x14ac:dyDescent="0.2"/>
    <row r="11527" x14ac:dyDescent="0.2"/>
    <row r="11528" x14ac:dyDescent="0.2"/>
    <row r="11529" x14ac:dyDescent="0.2"/>
    <row r="11530" x14ac:dyDescent="0.2"/>
    <row r="11531" x14ac:dyDescent="0.2"/>
    <row r="11532" x14ac:dyDescent="0.2"/>
    <row r="11533" x14ac:dyDescent="0.2"/>
    <row r="11534" x14ac:dyDescent="0.2"/>
    <row r="11535" x14ac:dyDescent="0.2"/>
    <row r="11536" x14ac:dyDescent="0.2"/>
    <row r="11537" x14ac:dyDescent="0.2"/>
    <row r="11538" x14ac:dyDescent="0.2"/>
    <row r="11539" x14ac:dyDescent="0.2"/>
    <row r="11540" x14ac:dyDescent="0.2"/>
    <row r="11541" x14ac:dyDescent="0.2"/>
    <row r="11542" x14ac:dyDescent="0.2"/>
    <row r="11543" x14ac:dyDescent="0.2"/>
    <row r="11544" x14ac:dyDescent="0.2"/>
    <row r="11545" x14ac:dyDescent="0.2"/>
    <row r="11546" x14ac:dyDescent="0.2"/>
    <row r="11547" x14ac:dyDescent="0.2"/>
    <row r="11548" x14ac:dyDescent="0.2"/>
    <row r="11549" x14ac:dyDescent="0.2"/>
    <row r="11550" x14ac:dyDescent="0.2"/>
    <row r="11551" x14ac:dyDescent="0.2"/>
    <row r="11552" x14ac:dyDescent="0.2"/>
    <row r="11553" x14ac:dyDescent="0.2"/>
    <row r="11554" x14ac:dyDescent="0.2"/>
    <row r="11555" x14ac:dyDescent="0.2"/>
    <row r="11556" x14ac:dyDescent="0.2"/>
    <row r="11557" x14ac:dyDescent="0.2"/>
    <row r="11558" x14ac:dyDescent="0.2"/>
    <row r="11559" x14ac:dyDescent="0.2"/>
    <row r="11560" x14ac:dyDescent="0.2"/>
    <row r="11561" x14ac:dyDescent="0.2"/>
    <row r="11562" x14ac:dyDescent="0.2"/>
    <row r="11563" x14ac:dyDescent="0.2"/>
    <row r="11564" x14ac:dyDescent="0.2"/>
    <row r="11565" x14ac:dyDescent="0.2"/>
    <row r="11566" x14ac:dyDescent="0.2"/>
    <row r="11567" x14ac:dyDescent="0.2"/>
    <row r="11568" x14ac:dyDescent="0.2"/>
    <row r="11569" x14ac:dyDescent="0.2"/>
    <row r="11570" x14ac:dyDescent="0.2"/>
    <row r="11571" x14ac:dyDescent="0.2"/>
    <row r="11572" x14ac:dyDescent="0.2"/>
    <row r="11573" x14ac:dyDescent="0.2"/>
    <row r="11574" x14ac:dyDescent="0.2"/>
    <row r="11575" x14ac:dyDescent="0.2"/>
    <row r="11576" x14ac:dyDescent="0.2"/>
    <row r="11577" x14ac:dyDescent="0.2"/>
    <row r="11578" x14ac:dyDescent="0.2"/>
    <row r="11579" x14ac:dyDescent="0.2"/>
    <row r="11580" x14ac:dyDescent="0.2"/>
    <row r="11581" x14ac:dyDescent="0.2"/>
    <row r="11582" x14ac:dyDescent="0.2"/>
    <row r="11583" x14ac:dyDescent="0.2"/>
    <row r="11584" x14ac:dyDescent="0.2"/>
    <row r="11585" x14ac:dyDescent="0.2"/>
    <row r="11586" x14ac:dyDescent="0.2"/>
    <row r="11587" x14ac:dyDescent="0.2"/>
    <row r="11588" x14ac:dyDescent="0.2"/>
    <row r="11589" x14ac:dyDescent="0.2"/>
    <row r="11590" x14ac:dyDescent="0.2"/>
    <row r="11591" x14ac:dyDescent="0.2"/>
    <row r="11592" x14ac:dyDescent="0.2"/>
    <row r="11593" x14ac:dyDescent="0.2"/>
    <row r="11594" x14ac:dyDescent="0.2"/>
    <row r="11595" x14ac:dyDescent="0.2"/>
    <row r="11596" x14ac:dyDescent="0.2"/>
    <row r="11597" x14ac:dyDescent="0.2"/>
    <row r="11598" x14ac:dyDescent="0.2"/>
    <row r="11599" x14ac:dyDescent="0.2"/>
    <row r="11600" x14ac:dyDescent="0.2"/>
    <row r="11601" x14ac:dyDescent="0.2"/>
    <row r="11602" x14ac:dyDescent="0.2"/>
    <row r="11603" x14ac:dyDescent="0.2"/>
    <row r="11604" x14ac:dyDescent="0.2"/>
    <row r="11605" x14ac:dyDescent="0.2"/>
    <row r="11606" x14ac:dyDescent="0.2"/>
    <row r="11607" x14ac:dyDescent="0.2"/>
    <row r="11608" x14ac:dyDescent="0.2"/>
    <row r="11609" x14ac:dyDescent="0.2"/>
    <row r="11610" x14ac:dyDescent="0.2"/>
    <row r="11611" x14ac:dyDescent="0.2"/>
    <row r="11612" x14ac:dyDescent="0.2"/>
    <row r="11613" x14ac:dyDescent="0.2"/>
    <row r="11614" x14ac:dyDescent="0.2"/>
    <row r="11615" x14ac:dyDescent="0.2"/>
    <row r="11616" x14ac:dyDescent="0.2"/>
    <row r="11617" x14ac:dyDescent="0.2"/>
    <row r="11618" x14ac:dyDescent="0.2"/>
    <row r="11619" x14ac:dyDescent="0.2"/>
    <row r="11620" x14ac:dyDescent="0.2"/>
    <row r="11621" x14ac:dyDescent="0.2"/>
    <row r="11622" x14ac:dyDescent="0.2"/>
    <row r="11623" x14ac:dyDescent="0.2"/>
    <row r="11624" x14ac:dyDescent="0.2"/>
    <row r="11625" x14ac:dyDescent="0.2"/>
    <row r="11626" x14ac:dyDescent="0.2"/>
    <row r="11627" x14ac:dyDescent="0.2"/>
    <row r="11628" x14ac:dyDescent="0.2"/>
    <row r="11629" x14ac:dyDescent="0.2"/>
    <row r="11630" x14ac:dyDescent="0.2"/>
    <row r="11631" x14ac:dyDescent="0.2"/>
    <row r="11632" x14ac:dyDescent="0.2"/>
    <row r="11633" x14ac:dyDescent="0.2"/>
    <row r="11634" x14ac:dyDescent="0.2"/>
    <row r="11635" x14ac:dyDescent="0.2"/>
    <row r="11636" x14ac:dyDescent="0.2"/>
    <row r="11637" x14ac:dyDescent="0.2"/>
    <row r="11638" x14ac:dyDescent="0.2"/>
    <row r="11639" x14ac:dyDescent="0.2"/>
    <row r="11640" x14ac:dyDescent="0.2"/>
    <row r="11641" x14ac:dyDescent="0.2"/>
    <row r="11642" x14ac:dyDescent="0.2"/>
    <row r="11643" x14ac:dyDescent="0.2"/>
    <row r="11644" x14ac:dyDescent="0.2"/>
    <row r="11645" x14ac:dyDescent="0.2"/>
    <row r="11646" x14ac:dyDescent="0.2"/>
    <row r="11647" x14ac:dyDescent="0.2"/>
    <row r="11648" x14ac:dyDescent="0.2"/>
    <row r="11649" x14ac:dyDescent="0.2"/>
    <row r="11650" x14ac:dyDescent="0.2"/>
    <row r="11651" x14ac:dyDescent="0.2"/>
    <row r="11652" x14ac:dyDescent="0.2"/>
    <row r="11653" x14ac:dyDescent="0.2"/>
    <row r="11654" x14ac:dyDescent="0.2"/>
    <row r="11655" x14ac:dyDescent="0.2"/>
    <row r="11656" x14ac:dyDescent="0.2"/>
    <row r="11657" x14ac:dyDescent="0.2"/>
    <row r="11658" x14ac:dyDescent="0.2"/>
    <row r="11659" x14ac:dyDescent="0.2"/>
    <row r="11660" x14ac:dyDescent="0.2"/>
    <row r="11661" x14ac:dyDescent="0.2"/>
    <row r="11662" x14ac:dyDescent="0.2"/>
    <row r="11663" x14ac:dyDescent="0.2"/>
    <row r="11664" x14ac:dyDescent="0.2"/>
    <row r="11665" x14ac:dyDescent="0.2"/>
    <row r="11666" x14ac:dyDescent="0.2"/>
    <row r="11667" x14ac:dyDescent="0.2"/>
    <row r="11668" x14ac:dyDescent="0.2"/>
    <row r="11669" x14ac:dyDescent="0.2"/>
    <row r="11670" x14ac:dyDescent="0.2"/>
    <row r="11671" x14ac:dyDescent="0.2"/>
    <row r="11672" x14ac:dyDescent="0.2"/>
    <row r="11673" x14ac:dyDescent="0.2"/>
    <row r="11674" x14ac:dyDescent="0.2"/>
    <row r="11675" x14ac:dyDescent="0.2"/>
    <row r="11676" x14ac:dyDescent="0.2"/>
    <row r="11677" x14ac:dyDescent="0.2"/>
    <row r="11678" x14ac:dyDescent="0.2"/>
    <row r="11679" x14ac:dyDescent="0.2"/>
    <row r="11680" x14ac:dyDescent="0.2"/>
    <row r="11681" x14ac:dyDescent="0.2"/>
    <row r="11682" x14ac:dyDescent="0.2"/>
    <row r="11683" x14ac:dyDescent="0.2"/>
    <row r="11684" x14ac:dyDescent="0.2"/>
    <row r="11685" x14ac:dyDescent="0.2"/>
    <row r="11686" x14ac:dyDescent="0.2"/>
    <row r="11687" x14ac:dyDescent="0.2"/>
    <row r="11688" x14ac:dyDescent="0.2"/>
    <row r="11689" x14ac:dyDescent="0.2"/>
    <row r="11690" x14ac:dyDescent="0.2"/>
    <row r="11691" x14ac:dyDescent="0.2"/>
    <row r="11692" x14ac:dyDescent="0.2"/>
    <row r="11693" x14ac:dyDescent="0.2"/>
    <row r="11694" x14ac:dyDescent="0.2"/>
    <row r="11695" x14ac:dyDescent="0.2"/>
    <row r="11696" x14ac:dyDescent="0.2"/>
    <row r="11697" x14ac:dyDescent="0.2"/>
    <row r="11698" x14ac:dyDescent="0.2"/>
    <row r="11699" x14ac:dyDescent="0.2"/>
    <row r="11700" x14ac:dyDescent="0.2"/>
    <row r="11701" x14ac:dyDescent="0.2"/>
    <row r="11702" x14ac:dyDescent="0.2"/>
    <row r="11703" x14ac:dyDescent="0.2"/>
    <row r="11704" x14ac:dyDescent="0.2"/>
    <row r="11705" x14ac:dyDescent="0.2"/>
    <row r="11706" x14ac:dyDescent="0.2"/>
    <row r="11707" x14ac:dyDescent="0.2"/>
    <row r="11708" x14ac:dyDescent="0.2"/>
    <row r="11709" x14ac:dyDescent="0.2"/>
    <row r="11710" x14ac:dyDescent="0.2"/>
    <row r="11711" x14ac:dyDescent="0.2"/>
    <row r="11712" x14ac:dyDescent="0.2"/>
    <row r="11713" x14ac:dyDescent="0.2"/>
    <row r="11714" x14ac:dyDescent="0.2"/>
    <row r="11715" x14ac:dyDescent="0.2"/>
    <row r="11716" x14ac:dyDescent="0.2"/>
    <row r="11717" x14ac:dyDescent="0.2"/>
    <row r="11718" x14ac:dyDescent="0.2"/>
    <row r="11719" x14ac:dyDescent="0.2"/>
    <row r="11720" x14ac:dyDescent="0.2"/>
    <row r="11721" x14ac:dyDescent="0.2"/>
    <row r="11722" x14ac:dyDescent="0.2"/>
    <row r="11723" x14ac:dyDescent="0.2"/>
    <row r="11724" x14ac:dyDescent="0.2"/>
    <row r="11725" x14ac:dyDescent="0.2"/>
    <row r="11726" x14ac:dyDescent="0.2"/>
    <row r="11727" x14ac:dyDescent="0.2"/>
    <row r="11728" x14ac:dyDescent="0.2"/>
    <row r="11729" x14ac:dyDescent="0.2"/>
    <row r="11730" x14ac:dyDescent="0.2"/>
    <row r="11731" x14ac:dyDescent="0.2"/>
    <row r="11732" x14ac:dyDescent="0.2"/>
    <row r="11733" x14ac:dyDescent="0.2"/>
    <row r="11734" x14ac:dyDescent="0.2"/>
    <row r="11735" x14ac:dyDescent="0.2"/>
    <row r="11736" x14ac:dyDescent="0.2"/>
    <row r="11737" x14ac:dyDescent="0.2"/>
    <row r="11738" x14ac:dyDescent="0.2"/>
    <row r="11739" x14ac:dyDescent="0.2"/>
    <row r="11740" x14ac:dyDescent="0.2"/>
    <row r="11741" x14ac:dyDescent="0.2"/>
    <row r="11742" x14ac:dyDescent="0.2"/>
    <row r="11743" x14ac:dyDescent="0.2"/>
    <row r="11744" x14ac:dyDescent="0.2"/>
    <row r="11745" x14ac:dyDescent="0.2"/>
    <row r="11746" x14ac:dyDescent="0.2"/>
    <row r="11747" x14ac:dyDescent="0.2"/>
    <row r="11748" x14ac:dyDescent="0.2"/>
    <row r="11749" x14ac:dyDescent="0.2"/>
    <row r="11750" x14ac:dyDescent="0.2"/>
    <row r="11751" x14ac:dyDescent="0.2"/>
    <row r="11752" x14ac:dyDescent="0.2"/>
    <row r="11753" x14ac:dyDescent="0.2"/>
    <row r="11754" x14ac:dyDescent="0.2"/>
    <row r="11755" x14ac:dyDescent="0.2"/>
    <row r="11756" x14ac:dyDescent="0.2"/>
    <row r="11757" x14ac:dyDescent="0.2"/>
    <row r="11758" x14ac:dyDescent="0.2"/>
    <row r="11759" x14ac:dyDescent="0.2"/>
    <row r="11760" x14ac:dyDescent="0.2"/>
    <row r="11761" x14ac:dyDescent="0.2"/>
    <row r="11762" x14ac:dyDescent="0.2"/>
    <row r="11763" x14ac:dyDescent="0.2"/>
    <row r="11764" x14ac:dyDescent="0.2"/>
    <row r="11765" x14ac:dyDescent="0.2"/>
    <row r="11766" x14ac:dyDescent="0.2"/>
    <row r="11767" x14ac:dyDescent="0.2"/>
    <row r="11768" x14ac:dyDescent="0.2"/>
    <row r="11769" x14ac:dyDescent="0.2"/>
    <row r="11770" x14ac:dyDescent="0.2"/>
    <row r="11771" x14ac:dyDescent="0.2"/>
    <row r="11772" x14ac:dyDescent="0.2"/>
    <row r="11773" x14ac:dyDescent="0.2"/>
    <row r="11774" x14ac:dyDescent="0.2"/>
    <row r="11775" x14ac:dyDescent="0.2"/>
    <row r="11776" x14ac:dyDescent="0.2"/>
    <row r="11777" x14ac:dyDescent="0.2"/>
    <row r="11778" x14ac:dyDescent="0.2"/>
    <row r="11779" x14ac:dyDescent="0.2"/>
    <row r="11780" x14ac:dyDescent="0.2"/>
    <row r="11781" x14ac:dyDescent="0.2"/>
    <row r="11782" x14ac:dyDescent="0.2"/>
    <row r="11783" x14ac:dyDescent="0.2"/>
    <row r="11784" x14ac:dyDescent="0.2"/>
    <row r="11785" x14ac:dyDescent="0.2"/>
    <row r="11786" x14ac:dyDescent="0.2"/>
    <row r="11787" x14ac:dyDescent="0.2"/>
    <row r="11788" x14ac:dyDescent="0.2"/>
    <row r="11789" x14ac:dyDescent="0.2"/>
    <row r="11790" x14ac:dyDescent="0.2"/>
    <row r="11791" x14ac:dyDescent="0.2"/>
    <row r="11792" x14ac:dyDescent="0.2"/>
    <row r="11793" x14ac:dyDescent="0.2"/>
    <row r="11794" x14ac:dyDescent="0.2"/>
    <row r="11795" x14ac:dyDescent="0.2"/>
    <row r="11796" x14ac:dyDescent="0.2"/>
    <row r="11797" x14ac:dyDescent="0.2"/>
    <row r="11798" x14ac:dyDescent="0.2"/>
    <row r="11799" x14ac:dyDescent="0.2"/>
    <row r="11800" x14ac:dyDescent="0.2"/>
    <row r="11801" x14ac:dyDescent="0.2"/>
    <row r="11802" x14ac:dyDescent="0.2"/>
    <row r="11803" x14ac:dyDescent="0.2"/>
    <row r="11804" x14ac:dyDescent="0.2"/>
    <row r="11805" x14ac:dyDescent="0.2"/>
    <row r="11806" x14ac:dyDescent="0.2"/>
    <row r="11807" x14ac:dyDescent="0.2"/>
    <row r="11808" x14ac:dyDescent="0.2"/>
    <row r="11809" x14ac:dyDescent="0.2"/>
    <row r="11810" x14ac:dyDescent="0.2"/>
    <row r="11811" x14ac:dyDescent="0.2"/>
    <row r="11812" x14ac:dyDescent="0.2"/>
    <row r="11813" x14ac:dyDescent="0.2"/>
    <row r="11814" x14ac:dyDescent="0.2"/>
    <row r="11815" x14ac:dyDescent="0.2"/>
    <row r="11816" x14ac:dyDescent="0.2"/>
    <row r="11817" x14ac:dyDescent="0.2"/>
    <row r="11818" x14ac:dyDescent="0.2"/>
    <row r="11819" x14ac:dyDescent="0.2"/>
    <row r="11820" x14ac:dyDescent="0.2"/>
    <row r="11821" x14ac:dyDescent="0.2"/>
    <row r="11822" x14ac:dyDescent="0.2"/>
    <row r="11823" x14ac:dyDescent="0.2"/>
    <row r="11824" x14ac:dyDescent="0.2"/>
    <row r="11825" x14ac:dyDescent="0.2"/>
    <row r="11826" x14ac:dyDescent="0.2"/>
    <row r="11827" x14ac:dyDescent="0.2"/>
    <row r="11828" x14ac:dyDescent="0.2"/>
    <row r="11829" x14ac:dyDescent="0.2"/>
    <row r="11830" x14ac:dyDescent="0.2"/>
    <row r="11831" x14ac:dyDescent="0.2"/>
    <row r="11832" x14ac:dyDescent="0.2"/>
    <row r="11833" x14ac:dyDescent="0.2"/>
    <row r="11834" x14ac:dyDescent="0.2"/>
    <row r="11835" x14ac:dyDescent="0.2"/>
    <row r="11836" x14ac:dyDescent="0.2"/>
    <row r="11837" x14ac:dyDescent="0.2"/>
    <row r="11838" x14ac:dyDescent="0.2"/>
    <row r="11839" x14ac:dyDescent="0.2"/>
    <row r="11840" x14ac:dyDescent="0.2"/>
    <row r="11841" x14ac:dyDescent="0.2"/>
    <row r="11842" x14ac:dyDescent="0.2"/>
    <row r="11843" x14ac:dyDescent="0.2"/>
    <row r="11844" x14ac:dyDescent="0.2"/>
    <row r="11845" x14ac:dyDescent="0.2"/>
    <row r="11846" x14ac:dyDescent="0.2"/>
    <row r="11847" x14ac:dyDescent="0.2"/>
    <row r="11848" x14ac:dyDescent="0.2"/>
    <row r="11849" x14ac:dyDescent="0.2"/>
    <row r="11850" x14ac:dyDescent="0.2"/>
    <row r="11851" x14ac:dyDescent="0.2"/>
    <row r="11852" x14ac:dyDescent="0.2"/>
    <row r="11853" x14ac:dyDescent="0.2"/>
    <row r="11854" x14ac:dyDescent="0.2"/>
    <row r="11855" x14ac:dyDescent="0.2"/>
    <row r="11856" x14ac:dyDescent="0.2"/>
    <row r="11857" x14ac:dyDescent="0.2"/>
    <row r="11858" x14ac:dyDescent="0.2"/>
    <row r="11859" x14ac:dyDescent="0.2"/>
    <row r="11860" x14ac:dyDescent="0.2"/>
    <row r="11861" x14ac:dyDescent="0.2"/>
    <row r="11862" x14ac:dyDescent="0.2"/>
    <row r="11863" x14ac:dyDescent="0.2"/>
    <row r="11864" x14ac:dyDescent="0.2"/>
    <row r="11865" x14ac:dyDescent="0.2"/>
    <row r="11866" x14ac:dyDescent="0.2"/>
    <row r="11867" x14ac:dyDescent="0.2"/>
    <row r="11868" x14ac:dyDescent="0.2"/>
    <row r="11869" x14ac:dyDescent="0.2"/>
    <row r="11870" x14ac:dyDescent="0.2"/>
    <row r="11871" x14ac:dyDescent="0.2"/>
    <row r="11872" x14ac:dyDescent="0.2"/>
    <row r="11873" x14ac:dyDescent="0.2"/>
    <row r="11874" x14ac:dyDescent="0.2"/>
    <row r="11875" x14ac:dyDescent="0.2"/>
    <row r="11876" x14ac:dyDescent="0.2"/>
    <row r="11877" x14ac:dyDescent="0.2"/>
    <row r="11878" x14ac:dyDescent="0.2"/>
    <row r="11879" x14ac:dyDescent="0.2"/>
    <row r="11880" x14ac:dyDescent="0.2"/>
    <row r="11881" x14ac:dyDescent="0.2"/>
    <row r="11882" x14ac:dyDescent="0.2"/>
    <row r="11883" x14ac:dyDescent="0.2"/>
    <row r="11884" x14ac:dyDescent="0.2"/>
    <row r="11885" x14ac:dyDescent="0.2"/>
    <row r="11886" x14ac:dyDescent="0.2"/>
    <row r="11887" x14ac:dyDescent="0.2"/>
    <row r="11888" x14ac:dyDescent="0.2"/>
    <row r="11889" x14ac:dyDescent="0.2"/>
    <row r="11890" x14ac:dyDescent="0.2"/>
    <row r="11891" x14ac:dyDescent="0.2"/>
    <row r="11892" x14ac:dyDescent="0.2"/>
    <row r="11893" x14ac:dyDescent="0.2"/>
    <row r="11894" x14ac:dyDescent="0.2"/>
    <row r="11895" x14ac:dyDescent="0.2"/>
    <row r="11896" x14ac:dyDescent="0.2"/>
    <row r="11897" x14ac:dyDescent="0.2"/>
    <row r="11898" x14ac:dyDescent="0.2"/>
    <row r="11899" x14ac:dyDescent="0.2"/>
    <row r="11900" x14ac:dyDescent="0.2"/>
    <row r="11901" x14ac:dyDescent="0.2"/>
    <row r="11902" x14ac:dyDescent="0.2"/>
    <row r="11903" x14ac:dyDescent="0.2"/>
    <row r="11904" x14ac:dyDescent="0.2"/>
    <row r="11905" x14ac:dyDescent="0.2"/>
    <row r="11906" x14ac:dyDescent="0.2"/>
    <row r="11907" x14ac:dyDescent="0.2"/>
    <row r="11908" x14ac:dyDescent="0.2"/>
    <row r="11909" x14ac:dyDescent="0.2"/>
    <row r="11910" x14ac:dyDescent="0.2"/>
    <row r="11911" x14ac:dyDescent="0.2"/>
    <row r="11912" x14ac:dyDescent="0.2"/>
    <row r="11913" x14ac:dyDescent="0.2"/>
    <row r="11914" x14ac:dyDescent="0.2"/>
    <row r="11915" x14ac:dyDescent="0.2"/>
    <row r="11916" x14ac:dyDescent="0.2"/>
    <row r="11917" x14ac:dyDescent="0.2"/>
    <row r="11918" x14ac:dyDescent="0.2"/>
    <row r="11919" x14ac:dyDescent="0.2"/>
    <row r="11920" x14ac:dyDescent="0.2"/>
    <row r="11921" x14ac:dyDescent="0.2"/>
    <row r="11922" x14ac:dyDescent="0.2"/>
    <row r="11923" x14ac:dyDescent="0.2"/>
    <row r="11924" x14ac:dyDescent="0.2"/>
    <row r="11925" x14ac:dyDescent="0.2"/>
    <row r="11926" x14ac:dyDescent="0.2"/>
    <row r="11927" x14ac:dyDescent="0.2"/>
    <row r="11928" x14ac:dyDescent="0.2"/>
    <row r="11929" x14ac:dyDescent="0.2"/>
    <row r="11930" x14ac:dyDescent="0.2"/>
    <row r="11931" x14ac:dyDescent="0.2"/>
    <row r="11932" x14ac:dyDescent="0.2"/>
    <row r="11933" x14ac:dyDescent="0.2"/>
    <row r="11934" x14ac:dyDescent="0.2"/>
    <row r="11935" x14ac:dyDescent="0.2"/>
    <row r="11936" x14ac:dyDescent="0.2"/>
    <row r="11937" x14ac:dyDescent="0.2"/>
    <row r="11938" x14ac:dyDescent="0.2"/>
    <row r="11939" x14ac:dyDescent="0.2"/>
    <row r="11940" x14ac:dyDescent="0.2"/>
    <row r="11941" x14ac:dyDescent="0.2"/>
    <row r="11942" x14ac:dyDescent="0.2"/>
    <row r="11943" x14ac:dyDescent="0.2"/>
    <row r="11944" x14ac:dyDescent="0.2"/>
    <row r="11945" x14ac:dyDescent="0.2"/>
    <row r="11946" x14ac:dyDescent="0.2"/>
    <row r="11947" x14ac:dyDescent="0.2"/>
    <row r="11948" x14ac:dyDescent="0.2"/>
    <row r="11949" x14ac:dyDescent="0.2"/>
    <row r="11950" x14ac:dyDescent="0.2"/>
    <row r="11951" x14ac:dyDescent="0.2"/>
    <row r="11952" x14ac:dyDescent="0.2"/>
    <row r="11953" x14ac:dyDescent="0.2"/>
    <row r="11954" x14ac:dyDescent="0.2"/>
    <row r="11955" x14ac:dyDescent="0.2"/>
    <row r="11956" x14ac:dyDescent="0.2"/>
    <row r="11957" x14ac:dyDescent="0.2"/>
    <row r="11958" x14ac:dyDescent="0.2"/>
    <row r="11959" x14ac:dyDescent="0.2"/>
    <row r="11960" x14ac:dyDescent="0.2"/>
    <row r="11961" x14ac:dyDescent="0.2"/>
    <row r="11962" x14ac:dyDescent="0.2"/>
    <row r="11963" x14ac:dyDescent="0.2"/>
    <row r="11964" x14ac:dyDescent="0.2"/>
    <row r="11965" x14ac:dyDescent="0.2"/>
    <row r="11966" x14ac:dyDescent="0.2"/>
    <row r="11967" x14ac:dyDescent="0.2"/>
    <row r="11968" x14ac:dyDescent="0.2"/>
    <row r="11969" x14ac:dyDescent="0.2"/>
    <row r="11970" x14ac:dyDescent="0.2"/>
    <row r="11971" x14ac:dyDescent="0.2"/>
    <row r="11972" x14ac:dyDescent="0.2"/>
    <row r="11973" x14ac:dyDescent="0.2"/>
    <row r="11974" x14ac:dyDescent="0.2"/>
    <row r="11975" x14ac:dyDescent="0.2"/>
    <row r="11976" x14ac:dyDescent="0.2"/>
    <row r="11977" x14ac:dyDescent="0.2"/>
    <row r="11978" x14ac:dyDescent="0.2"/>
    <row r="11979" x14ac:dyDescent="0.2"/>
    <row r="11980" x14ac:dyDescent="0.2"/>
    <row r="11981" x14ac:dyDescent="0.2"/>
    <row r="11982" x14ac:dyDescent="0.2"/>
    <row r="11983" x14ac:dyDescent="0.2"/>
    <row r="11984" x14ac:dyDescent="0.2"/>
    <row r="11985" x14ac:dyDescent="0.2"/>
    <row r="11986" x14ac:dyDescent="0.2"/>
    <row r="11987" x14ac:dyDescent="0.2"/>
    <row r="11988" x14ac:dyDescent="0.2"/>
    <row r="11989" x14ac:dyDescent="0.2"/>
    <row r="11990" x14ac:dyDescent="0.2"/>
    <row r="11991" x14ac:dyDescent="0.2"/>
    <row r="11992" x14ac:dyDescent="0.2"/>
    <row r="11993" x14ac:dyDescent="0.2"/>
    <row r="11994" x14ac:dyDescent="0.2"/>
    <row r="11995" x14ac:dyDescent="0.2"/>
    <row r="11996" x14ac:dyDescent="0.2"/>
    <row r="11997" x14ac:dyDescent="0.2"/>
    <row r="11998" x14ac:dyDescent="0.2"/>
    <row r="11999" x14ac:dyDescent="0.2"/>
    <row r="12000" x14ac:dyDescent="0.2"/>
    <row r="12001" x14ac:dyDescent="0.2"/>
    <row r="12002" x14ac:dyDescent="0.2"/>
    <row r="12003" x14ac:dyDescent="0.2"/>
    <row r="12004" x14ac:dyDescent="0.2"/>
    <row r="12005" x14ac:dyDescent="0.2"/>
    <row r="12006" x14ac:dyDescent="0.2"/>
    <row r="12007" x14ac:dyDescent="0.2"/>
    <row r="12008" x14ac:dyDescent="0.2"/>
    <row r="12009" x14ac:dyDescent="0.2"/>
    <row r="12010" x14ac:dyDescent="0.2"/>
    <row r="12011" x14ac:dyDescent="0.2"/>
    <row r="12012" x14ac:dyDescent="0.2"/>
    <row r="12013" x14ac:dyDescent="0.2"/>
    <row r="12014" x14ac:dyDescent="0.2"/>
    <row r="12015" x14ac:dyDescent="0.2"/>
    <row r="12016" x14ac:dyDescent="0.2"/>
    <row r="12017" x14ac:dyDescent="0.2"/>
    <row r="12018" x14ac:dyDescent="0.2"/>
    <row r="12019" x14ac:dyDescent="0.2"/>
    <row r="12020" x14ac:dyDescent="0.2"/>
    <row r="12021" x14ac:dyDescent="0.2"/>
    <row r="12022" x14ac:dyDescent="0.2"/>
    <row r="12023" x14ac:dyDescent="0.2"/>
    <row r="12024" x14ac:dyDescent="0.2"/>
    <row r="12025" x14ac:dyDescent="0.2"/>
    <row r="12026" x14ac:dyDescent="0.2"/>
    <row r="12027" x14ac:dyDescent="0.2"/>
    <row r="12028" x14ac:dyDescent="0.2"/>
    <row r="12029" x14ac:dyDescent="0.2"/>
    <row r="12030" x14ac:dyDescent="0.2"/>
    <row r="12031" x14ac:dyDescent="0.2"/>
    <row r="12032" x14ac:dyDescent="0.2"/>
    <row r="12033" x14ac:dyDescent="0.2"/>
    <row r="12034" x14ac:dyDescent="0.2"/>
    <row r="12035" x14ac:dyDescent="0.2"/>
    <row r="12036" x14ac:dyDescent="0.2"/>
    <row r="12037" x14ac:dyDescent="0.2"/>
    <row r="12038" x14ac:dyDescent="0.2"/>
    <row r="12039" x14ac:dyDescent="0.2"/>
    <row r="12040" x14ac:dyDescent="0.2"/>
    <row r="12041" x14ac:dyDescent="0.2"/>
    <row r="12042" x14ac:dyDescent="0.2"/>
    <row r="12043" x14ac:dyDescent="0.2"/>
    <row r="12044" x14ac:dyDescent="0.2"/>
    <row r="12045" x14ac:dyDescent="0.2"/>
    <row r="12046" x14ac:dyDescent="0.2"/>
    <row r="12047" x14ac:dyDescent="0.2"/>
    <row r="12048" x14ac:dyDescent="0.2"/>
    <row r="12049" x14ac:dyDescent="0.2"/>
    <row r="12050" x14ac:dyDescent="0.2"/>
    <row r="12051" x14ac:dyDescent="0.2"/>
    <row r="12052" x14ac:dyDescent="0.2"/>
    <row r="12053" x14ac:dyDescent="0.2"/>
    <row r="12054" x14ac:dyDescent="0.2"/>
    <row r="12055" x14ac:dyDescent="0.2"/>
    <row r="12056" x14ac:dyDescent="0.2"/>
    <row r="12057" x14ac:dyDescent="0.2"/>
    <row r="12058" x14ac:dyDescent="0.2"/>
    <row r="12059" x14ac:dyDescent="0.2"/>
    <row r="12060" x14ac:dyDescent="0.2"/>
    <row r="12061" x14ac:dyDescent="0.2"/>
    <row r="12062" x14ac:dyDescent="0.2"/>
    <row r="12063" x14ac:dyDescent="0.2"/>
    <row r="12064" x14ac:dyDescent="0.2"/>
    <row r="12065" x14ac:dyDescent="0.2"/>
    <row r="12066" x14ac:dyDescent="0.2"/>
    <row r="12067" x14ac:dyDescent="0.2"/>
    <row r="12068" x14ac:dyDescent="0.2"/>
    <row r="12069" x14ac:dyDescent="0.2"/>
    <row r="12070" x14ac:dyDescent="0.2"/>
    <row r="12071" x14ac:dyDescent="0.2"/>
    <row r="12072" x14ac:dyDescent="0.2"/>
    <row r="12073" x14ac:dyDescent="0.2"/>
    <row r="12074" x14ac:dyDescent="0.2"/>
    <row r="12075" x14ac:dyDescent="0.2"/>
    <row r="12076" x14ac:dyDescent="0.2"/>
    <row r="12077" x14ac:dyDescent="0.2"/>
    <row r="12078" x14ac:dyDescent="0.2"/>
    <row r="12079" x14ac:dyDescent="0.2"/>
    <row r="12080" x14ac:dyDescent="0.2"/>
    <row r="12081" x14ac:dyDescent="0.2"/>
    <row r="12082" x14ac:dyDescent="0.2"/>
    <row r="12083" x14ac:dyDescent="0.2"/>
    <row r="12084" x14ac:dyDescent="0.2"/>
    <row r="12085" x14ac:dyDescent="0.2"/>
    <row r="12086" x14ac:dyDescent="0.2"/>
    <row r="12087" x14ac:dyDescent="0.2"/>
    <row r="12088" x14ac:dyDescent="0.2"/>
    <row r="12089" x14ac:dyDescent="0.2"/>
    <row r="12090" x14ac:dyDescent="0.2"/>
    <row r="12091" x14ac:dyDescent="0.2"/>
    <row r="12092" x14ac:dyDescent="0.2"/>
    <row r="12093" x14ac:dyDescent="0.2"/>
    <row r="12094" x14ac:dyDescent="0.2"/>
    <row r="12095" x14ac:dyDescent="0.2"/>
    <row r="12096" x14ac:dyDescent="0.2"/>
    <row r="12097" x14ac:dyDescent="0.2"/>
    <row r="12098" x14ac:dyDescent="0.2"/>
    <row r="12099" x14ac:dyDescent="0.2"/>
    <row r="12100" x14ac:dyDescent="0.2"/>
    <row r="12101" x14ac:dyDescent="0.2"/>
    <row r="12102" x14ac:dyDescent="0.2"/>
    <row r="12103" x14ac:dyDescent="0.2"/>
    <row r="12104" x14ac:dyDescent="0.2"/>
    <row r="12105" x14ac:dyDescent="0.2"/>
    <row r="12106" x14ac:dyDescent="0.2"/>
    <row r="12107" x14ac:dyDescent="0.2"/>
    <row r="12108" x14ac:dyDescent="0.2"/>
    <row r="12109" x14ac:dyDescent="0.2"/>
    <row r="12110" x14ac:dyDescent="0.2"/>
    <row r="12111" x14ac:dyDescent="0.2"/>
    <row r="12112" x14ac:dyDescent="0.2"/>
    <row r="12113" x14ac:dyDescent="0.2"/>
    <row r="12114" x14ac:dyDescent="0.2"/>
    <row r="12115" x14ac:dyDescent="0.2"/>
    <row r="12116" x14ac:dyDescent="0.2"/>
    <row r="12117" x14ac:dyDescent="0.2"/>
    <row r="12118" x14ac:dyDescent="0.2"/>
    <row r="12119" x14ac:dyDescent="0.2"/>
    <row r="12120" x14ac:dyDescent="0.2"/>
    <row r="12121" x14ac:dyDescent="0.2"/>
    <row r="12122" x14ac:dyDescent="0.2"/>
    <row r="12123" x14ac:dyDescent="0.2"/>
    <row r="12124" x14ac:dyDescent="0.2"/>
    <row r="12125" x14ac:dyDescent="0.2"/>
    <row r="12126" x14ac:dyDescent="0.2"/>
    <row r="12127" x14ac:dyDescent="0.2"/>
    <row r="12128" x14ac:dyDescent="0.2"/>
    <row r="12129" x14ac:dyDescent="0.2"/>
    <row r="12130" x14ac:dyDescent="0.2"/>
    <row r="12131" x14ac:dyDescent="0.2"/>
    <row r="12132" x14ac:dyDescent="0.2"/>
    <row r="12133" x14ac:dyDescent="0.2"/>
    <row r="12134" x14ac:dyDescent="0.2"/>
    <row r="12135" x14ac:dyDescent="0.2"/>
    <row r="12136" x14ac:dyDescent="0.2"/>
    <row r="12137" x14ac:dyDescent="0.2"/>
    <row r="12138" x14ac:dyDescent="0.2"/>
    <row r="12139" x14ac:dyDescent="0.2"/>
    <row r="12140" x14ac:dyDescent="0.2"/>
    <row r="12141" x14ac:dyDescent="0.2"/>
    <row r="12142" x14ac:dyDescent="0.2"/>
    <row r="12143" x14ac:dyDescent="0.2"/>
    <row r="12144" x14ac:dyDescent="0.2"/>
    <row r="12145" x14ac:dyDescent="0.2"/>
    <row r="12146" x14ac:dyDescent="0.2"/>
    <row r="12147" x14ac:dyDescent="0.2"/>
    <row r="12148" x14ac:dyDescent="0.2"/>
    <row r="12149" x14ac:dyDescent="0.2"/>
    <row r="12150" x14ac:dyDescent="0.2"/>
    <row r="12151" x14ac:dyDescent="0.2"/>
    <row r="12152" x14ac:dyDescent="0.2"/>
    <row r="12153" x14ac:dyDescent="0.2"/>
    <row r="12154" x14ac:dyDescent="0.2"/>
    <row r="12155" x14ac:dyDescent="0.2"/>
    <row r="12156" x14ac:dyDescent="0.2"/>
    <row r="12157" x14ac:dyDescent="0.2"/>
    <row r="12158" x14ac:dyDescent="0.2"/>
    <row r="12159" x14ac:dyDescent="0.2"/>
    <row r="12160" x14ac:dyDescent="0.2"/>
    <row r="12161" x14ac:dyDescent="0.2"/>
    <row r="12162" x14ac:dyDescent="0.2"/>
    <row r="12163" x14ac:dyDescent="0.2"/>
    <row r="12164" x14ac:dyDescent="0.2"/>
    <row r="12165" x14ac:dyDescent="0.2"/>
    <row r="12166" x14ac:dyDescent="0.2"/>
    <row r="12167" x14ac:dyDescent="0.2"/>
    <row r="12168" x14ac:dyDescent="0.2"/>
    <row r="12169" x14ac:dyDescent="0.2"/>
    <row r="12170" x14ac:dyDescent="0.2"/>
    <row r="12171" x14ac:dyDescent="0.2"/>
    <row r="12172" x14ac:dyDescent="0.2"/>
    <row r="12173" x14ac:dyDescent="0.2"/>
    <row r="12174" x14ac:dyDescent="0.2"/>
    <row r="12175" x14ac:dyDescent="0.2"/>
    <row r="12176" x14ac:dyDescent="0.2"/>
    <row r="12177" x14ac:dyDescent="0.2"/>
    <row r="12178" x14ac:dyDescent="0.2"/>
    <row r="12179" x14ac:dyDescent="0.2"/>
    <row r="12180" x14ac:dyDescent="0.2"/>
    <row r="12181" x14ac:dyDescent="0.2"/>
    <row r="12182" x14ac:dyDescent="0.2"/>
    <row r="12183" x14ac:dyDescent="0.2"/>
    <row r="12184" x14ac:dyDescent="0.2"/>
    <row r="12185" x14ac:dyDescent="0.2"/>
    <row r="12186" x14ac:dyDescent="0.2"/>
    <row r="12187" x14ac:dyDescent="0.2"/>
    <row r="12188" x14ac:dyDescent="0.2"/>
    <row r="12189" x14ac:dyDescent="0.2"/>
    <row r="12190" x14ac:dyDescent="0.2"/>
    <row r="12191" x14ac:dyDescent="0.2"/>
    <row r="12192" x14ac:dyDescent="0.2"/>
    <row r="12193" x14ac:dyDescent="0.2"/>
    <row r="12194" x14ac:dyDescent="0.2"/>
    <row r="12195" x14ac:dyDescent="0.2"/>
    <row r="12196" x14ac:dyDescent="0.2"/>
    <row r="12197" x14ac:dyDescent="0.2"/>
    <row r="12198" x14ac:dyDescent="0.2"/>
    <row r="12199" x14ac:dyDescent="0.2"/>
    <row r="12200" x14ac:dyDescent="0.2"/>
    <row r="12201" x14ac:dyDescent="0.2"/>
    <row r="12202" x14ac:dyDescent="0.2"/>
    <row r="12203" x14ac:dyDescent="0.2"/>
    <row r="12204" x14ac:dyDescent="0.2"/>
    <row r="12205" x14ac:dyDescent="0.2"/>
    <row r="12206" x14ac:dyDescent="0.2"/>
    <row r="12207" x14ac:dyDescent="0.2"/>
    <row r="12208" x14ac:dyDescent="0.2"/>
    <row r="12209" x14ac:dyDescent="0.2"/>
    <row r="12210" x14ac:dyDescent="0.2"/>
    <row r="12211" x14ac:dyDescent="0.2"/>
    <row r="12212" x14ac:dyDescent="0.2"/>
    <row r="12213" x14ac:dyDescent="0.2"/>
    <row r="12214" x14ac:dyDescent="0.2"/>
    <row r="12215" x14ac:dyDescent="0.2"/>
    <row r="12216" x14ac:dyDescent="0.2"/>
    <row r="12217" x14ac:dyDescent="0.2"/>
    <row r="12218" x14ac:dyDescent="0.2"/>
    <row r="12219" x14ac:dyDescent="0.2"/>
    <row r="12220" x14ac:dyDescent="0.2"/>
    <row r="12221" x14ac:dyDescent="0.2"/>
    <row r="12222" x14ac:dyDescent="0.2"/>
    <row r="12223" x14ac:dyDescent="0.2"/>
    <row r="12224" x14ac:dyDescent="0.2"/>
    <row r="12225" x14ac:dyDescent="0.2"/>
    <row r="12226" x14ac:dyDescent="0.2"/>
    <row r="12227" x14ac:dyDescent="0.2"/>
    <row r="12228" x14ac:dyDescent="0.2"/>
    <row r="12229" x14ac:dyDescent="0.2"/>
    <row r="12230" x14ac:dyDescent="0.2"/>
    <row r="12231" x14ac:dyDescent="0.2"/>
    <row r="12232" x14ac:dyDescent="0.2"/>
    <row r="12233" x14ac:dyDescent="0.2"/>
    <row r="12234" x14ac:dyDescent="0.2"/>
    <row r="12235" x14ac:dyDescent="0.2"/>
    <row r="12236" x14ac:dyDescent="0.2"/>
    <row r="12237" x14ac:dyDescent="0.2"/>
    <row r="12238" x14ac:dyDescent="0.2"/>
    <row r="12239" x14ac:dyDescent="0.2"/>
    <row r="12240" x14ac:dyDescent="0.2"/>
    <row r="12241" x14ac:dyDescent="0.2"/>
    <row r="12242" x14ac:dyDescent="0.2"/>
    <row r="12243" x14ac:dyDescent="0.2"/>
    <row r="12244" x14ac:dyDescent="0.2"/>
    <row r="12245" x14ac:dyDescent="0.2"/>
    <row r="12246" x14ac:dyDescent="0.2"/>
    <row r="12247" x14ac:dyDescent="0.2"/>
    <row r="12248" x14ac:dyDescent="0.2"/>
    <row r="12249" x14ac:dyDescent="0.2"/>
    <row r="12250" x14ac:dyDescent="0.2"/>
    <row r="12251" x14ac:dyDescent="0.2"/>
    <row r="12252" x14ac:dyDescent="0.2"/>
    <row r="12253" x14ac:dyDescent="0.2"/>
    <row r="12254" x14ac:dyDescent="0.2"/>
    <row r="12255" x14ac:dyDescent="0.2"/>
    <row r="12256" x14ac:dyDescent="0.2"/>
    <row r="12257" x14ac:dyDescent="0.2"/>
    <row r="12258" x14ac:dyDescent="0.2"/>
    <row r="12259" x14ac:dyDescent="0.2"/>
    <row r="12260" x14ac:dyDescent="0.2"/>
    <row r="12261" x14ac:dyDescent="0.2"/>
    <row r="12262" x14ac:dyDescent="0.2"/>
    <row r="12263" x14ac:dyDescent="0.2"/>
    <row r="12264" x14ac:dyDescent="0.2"/>
    <row r="12265" x14ac:dyDescent="0.2"/>
    <row r="12266" x14ac:dyDescent="0.2"/>
    <row r="12267" x14ac:dyDescent="0.2"/>
    <row r="12268" x14ac:dyDescent="0.2"/>
    <row r="12269" x14ac:dyDescent="0.2"/>
    <row r="12270" x14ac:dyDescent="0.2"/>
    <row r="12271" x14ac:dyDescent="0.2"/>
    <row r="12272" x14ac:dyDescent="0.2"/>
    <row r="12273" x14ac:dyDescent="0.2"/>
    <row r="12274" x14ac:dyDescent="0.2"/>
    <row r="12275" x14ac:dyDescent="0.2"/>
    <row r="12276" x14ac:dyDescent="0.2"/>
    <row r="12277" x14ac:dyDescent="0.2"/>
    <row r="12278" x14ac:dyDescent="0.2"/>
    <row r="12279" x14ac:dyDescent="0.2"/>
    <row r="12280" x14ac:dyDescent="0.2"/>
    <row r="12281" x14ac:dyDescent="0.2"/>
    <row r="12282" x14ac:dyDescent="0.2"/>
    <row r="12283" x14ac:dyDescent="0.2"/>
    <row r="12284" x14ac:dyDescent="0.2"/>
    <row r="12285" x14ac:dyDescent="0.2"/>
    <row r="12286" x14ac:dyDescent="0.2"/>
    <row r="12287" x14ac:dyDescent="0.2"/>
    <row r="12288" x14ac:dyDescent="0.2"/>
    <row r="12289" x14ac:dyDescent="0.2"/>
    <row r="12290" x14ac:dyDescent="0.2"/>
    <row r="12291" x14ac:dyDescent="0.2"/>
    <row r="12292" x14ac:dyDescent="0.2"/>
    <row r="12293" x14ac:dyDescent="0.2"/>
    <row r="12294" x14ac:dyDescent="0.2"/>
    <row r="12295" x14ac:dyDescent="0.2"/>
    <row r="12296" x14ac:dyDescent="0.2"/>
    <row r="12297" x14ac:dyDescent="0.2"/>
    <row r="12298" x14ac:dyDescent="0.2"/>
    <row r="12299" x14ac:dyDescent="0.2"/>
    <row r="12300" x14ac:dyDescent="0.2"/>
    <row r="12301" x14ac:dyDescent="0.2"/>
    <row r="12302" x14ac:dyDescent="0.2"/>
    <row r="12303" x14ac:dyDescent="0.2"/>
    <row r="12304" x14ac:dyDescent="0.2"/>
    <row r="12305" x14ac:dyDescent="0.2"/>
    <row r="12306" x14ac:dyDescent="0.2"/>
    <row r="12307" x14ac:dyDescent="0.2"/>
    <row r="12308" x14ac:dyDescent="0.2"/>
    <row r="12309" x14ac:dyDescent="0.2"/>
    <row r="12310" x14ac:dyDescent="0.2"/>
    <row r="12311" x14ac:dyDescent="0.2"/>
    <row r="12312" x14ac:dyDescent="0.2"/>
    <row r="12313" x14ac:dyDescent="0.2"/>
    <row r="12314" x14ac:dyDescent="0.2"/>
    <row r="12315" x14ac:dyDescent="0.2"/>
    <row r="12316" x14ac:dyDescent="0.2"/>
    <row r="12317" x14ac:dyDescent="0.2"/>
    <row r="12318" x14ac:dyDescent="0.2"/>
    <row r="12319" x14ac:dyDescent="0.2"/>
    <row r="12320" x14ac:dyDescent="0.2"/>
    <row r="12321" x14ac:dyDescent="0.2"/>
    <row r="12322" x14ac:dyDescent="0.2"/>
    <row r="12323" x14ac:dyDescent="0.2"/>
    <row r="12324" x14ac:dyDescent="0.2"/>
    <row r="12325" x14ac:dyDescent="0.2"/>
    <row r="12326" x14ac:dyDescent="0.2"/>
    <row r="12327" x14ac:dyDescent="0.2"/>
    <row r="12328" x14ac:dyDescent="0.2"/>
    <row r="12329" x14ac:dyDescent="0.2"/>
    <row r="12330" x14ac:dyDescent="0.2"/>
    <row r="12331" x14ac:dyDescent="0.2"/>
    <row r="12332" x14ac:dyDescent="0.2"/>
    <row r="12333" x14ac:dyDescent="0.2"/>
    <row r="12334" x14ac:dyDescent="0.2"/>
    <row r="12335" x14ac:dyDescent="0.2"/>
    <row r="12336" x14ac:dyDescent="0.2"/>
    <row r="12337" x14ac:dyDescent="0.2"/>
    <row r="12338" x14ac:dyDescent="0.2"/>
    <row r="12339" x14ac:dyDescent="0.2"/>
    <row r="12340" x14ac:dyDescent="0.2"/>
    <row r="12341" x14ac:dyDescent="0.2"/>
    <row r="12342" x14ac:dyDescent="0.2"/>
    <row r="12343" x14ac:dyDescent="0.2"/>
    <row r="12344" x14ac:dyDescent="0.2"/>
    <row r="12345" x14ac:dyDescent="0.2"/>
    <row r="12346" x14ac:dyDescent="0.2"/>
    <row r="12347" x14ac:dyDescent="0.2"/>
    <row r="12348" x14ac:dyDescent="0.2"/>
    <row r="12349" x14ac:dyDescent="0.2"/>
    <row r="12350" x14ac:dyDescent="0.2"/>
    <row r="12351" x14ac:dyDescent="0.2"/>
    <row r="12352" x14ac:dyDescent="0.2"/>
    <row r="12353" x14ac:dyDescent="0.2"/>
    <row r="12354" x14ac:dyDescent="0.2"/>
    <row r="12355" x14ac:dyDescent="0.2"/>
    <row r="12356" x14ac:dyDescent="0.2"/>
    <row r="12357" x14ac:dyDescent="0.2"/>
    <row r="12358" x14ac:dyDescent="0.2"/>
    <row r="12359" x14ac:dyDescent="0.2"/>
    <row r="12360" x14ac:dyDescent="0.2"/>
    <row r="12361" x14ac:dyDescent="0.2"/>
    <row r="12362" x14ac:dyDescent="0.2"/>
    <row r="12363" x14ac:dyDescent="0.2"/>
    <row r="12364" x14ac:dyDescent="0.2"/>
    <row r="12365" x14ac:dyDescent="0.2"/>
    <row r="12366" x14ac:dyDescent="0.2"/>
    <row r="12367" x14ac:dyDescent="0.2"/>
    <row r="12368" x14ac:dyDescent="0.2"/>
    <row r="12369" x14ac:dyDescent="0.2"/>
    <row r="12370" x14ac:dyDescent="0.2"/>
    <row r="12371" x14ac:dyDescent="0.2"/>
    <row r="12372" x14ac:dyDescent="0.2"/>
    <row r="12373" x14ac:dyDescent="0.2"/>
    <row r="12374" x14ac:dyDescent="0.2"/>
    <row r="12375" x14ac:dyDescent="0.2"/>
    <row r="12376" x14ac:dyDescent="0.2"/>
    <row r="12377" x14ac:dyDescent="0.2"/>
    <row r="12378" x14ac:dyDescent="0.2"/>
    <row r="12379" x14ac:dyDescent="0.2"/>
    <row r="12380" x14ac:dyDescent="0.2"/>
    <row r="12381" x14ac:dyDescent="0.2"/>
    <row r="12382" x14ac:dyDescent="0.2"/>
    <row r="12383" x14ac:dyDescent="0.2"/>
    <row r="12384" x14ac:dyDescent="0.2"/>
    <row r="12385" x14ac:dyDescent="0.2"/>
    <row r="12386" x14ac:dyDescent="0.2"/>
    <row r="12387" x14ac:dyDescent="0.2"/>
    <row r="12388" x14ac:dyDescent="0.2"/>
    <row r="12389" x14ac:dyDescent="0.2"/>
    <row r="12390" x14ac:dyDescent="0.2"/>
    <row r="12391" x14ac:dyDescent="0.2"/>
    <row r="12392" x14ac:dyDescent="0.2"/>
    <row r="12393" x14ac:dyDescent="0.2"/>
    <row r="12394" x14ac:dyDescent="0.2"/>
    <row r="12395" x14ac:dyDescent="0.2"/>
    <row r="12396" x14ac:dyDescent="0.2"/>
    <row r="12397" x14ac:dyDescent="0.2"/>
    <row r="12398" x14ac:dyDescent="0.2"/>
    <row r="12399" x14ac:dyDescent="0.2"/>
    <row r="12400" x14ac:dyDescent="0.2"/>
    <row r="12401" x14ac:dyDescent="0.2"/>
    <row r="12402" x14ac:dyDescent="0.2"/>
    <row r="12403" x14ac:dyDescent="0.2"/>
    <row r="12404" x14ac:dyDescent="0.2"/>
    <row r="12405" x14ac:dyDescent="0.2"/>
    <row r="12406" x14ac:dyDescent="0.2"/>
    <row r="12407" x14ac:dyDescent="0.2"/>
    <row r="12408" x14ac:dyDescent="0.2"/>
    <row r="12409" x14ac:dyDescent="0.2"/>
    <row r="12410" x14ac:dyDescent="0.2"/>
    <row r="12411" x14ac:dyDescent="0.2"/>
    <row r="12412" x14ac:dyDescent="0.2"/>
    <row r="12413" x14ac:dyDescent="0.2"/>
    <row r="12414" x14ac:dyDescent="0.2"/>
    <row r="12415" x14ac:dyDescent="0.2"/>
    <row r="12416" x14ac:dyDescent="0.2"/>
    <row r="12417" x14ac:dyDescent="0.2"/>
    <row r="12418" x14ac:dyDescent="0.2"/>
    <row r="12419" x14ac:dyDescent="0.2"/>
    <row r="12420" x14ac:dyDescent="0.2"/>
    <row r="12421" x14ac:dyDescent="0.2"/>
    <row r="12422" x14ac:dyDescent="0.2"/>
    <row r="12423" x14ac:dyDescent="0.2"/>
    <row r="12424" x14ac:dyDescent="0.2"/>
    <row r="12425" x14ac:dyDescent="0.2"/>
    <row r="12426" x14ac:dyDescent="0.2"/>
    <row r="12427" x14ac:dyDescent="0.2"/>
    <row r="12428" x14ac:dyDescent="0.2"/>
    <row r="12429" x14ac:dyDescent="0.2"/>
    <row r="12430" x14ac:dyDescent="0.2"/>
    <row r="12431" x14ac:dyDescent="0.2"/>
    <row r="12432" x14ac:dyDescent="0.2"/>
    <row r="12433" x14ac:dyDescent="0.2"/>
    <row r="12434" x14ac:dyDescent="0.2"/>
    <row r="12435" x14ac:dyDescent="0.2"/>
    <row r="12436" x14ac:dyDescent="0.2"/>
    <row r="12437" x14ac:dyDescent="0.2"/>
    <row r="12438" x14ac:dyDescent="0.2"/>
    <row r="12439" x14ac:dyDescent="0.2"/>
    <row r="12440" x14ac:dyDescent="0.2"/>
    <row r="12441" x14ac:dyDescent="0.2"/>
    <row r="12442" x14ac:dyDescent="0.2"/>
    <row r="12443" x14ac:dyDescent="0.2"/>
    <row r="12444" x14ac:dyDescent="0.2"/>
    <row r="12445" x14ac:dyDescent="0.2"/>
    <row r="12446" x14ac:dyDescent="0.2"/>
    <row r="12447" x14ac:dyDescent="0.2"/>
    <row r="12448" x14ac:dyDescent="0.2"/>
    <row r="12449" x14ac:dyDescent="0.2"/>
    <row r="12450" x14ac:dyDescent="0.2"/>
    <row r="12451" x14ac:dyDescent="0.2"/>
    <row r="12452" x14ac:dyDescent="0.2"/>
    <row r="12453" x14ac:dyDescent="0.2"/>
    <row r="12454" x14ac:dyDescent="0.2"/>
    <row r="12455" x14ac:dyDescent="0.2"/>
    <row r="12456" x14ac:dyDescent="0.2"/>
    <row r="12457" x14ac:dyDescent="0.2"/>
    <row r="12458" x14ac:dyDescent="0.2"/>
    <row r="12459" x14ac:dyDescent="0.2"/>
    <row r="12460" x14ac:dyDescent="0.2"/>
    <row r="12461" x14ac:dyDescent="0.2"/>
    <row r="12462" x14ac:dyDescent="0.2"/>
    <row r="12463" x14ac:dyDescent="0.2"/>
    <row r="12464" x14ac:dyDescent="0.2"/>
    <row r="12465" x14ac:dyDescent="0.2"/>
    <row r="12466" x14ac:dyDescent="0.2"/>
    <row r="12467" x14ac:dyDescent="0.2"/>
    <row r="12468" x14ac:dyDescent="0.2"/>
    <row r="12469" x14ac:dyDescent="0.2"/>
    <row r="12470" x14ac:dyDescent="0.2"/>
    <row r="12471" x14ac:dyDescent="0.2"/>
    <row r="12472" x14ac:dyDescent="0.2"/>
    <row r="12473" x14ac:dyDescent="0.2"/>
    <row r="12474" x14ac:dyDescent="0.2"/>
    <row r="12475" x14ac:dyDescent="0.2"/>
    <row r="12476" x14ac:dyDescent="0.2"/>
    <row r="12477" x14ac:dyDescent="0.2"/>
    <row r="12478" x14ac:dyDescent="0.2"/>
    <row r="12479" x14ac:dyDescent="0.2"/>
    <row r="12480" x14ac:dyDescent="0.2"/>
    <row r="12481" x14ac:dyDescent="0.2"/>
    <row r="12482" x14ac:dyDescent="0.2"/>
    <row r="12483" x14ac:dyDescent="0.2"/>
    <row r="12484" x14ac:dyDescent="0.2"/>
    <row r="12485" x14ac:dyDescent="0.2"/>
    <row r="12486" x14ac:dyDescent="0.2"/>
    <row r="12487" x14ac:dyDescent="0.2"/>
    <row r="12488" x14ac:dyDescent="0.2"/>
    <row r="12489" x14ac:dyDescent="0.2"/>
    <row r="12490" x14ac:dyDescent="0.2"/>
    <row r="12491" x14ac:dyDescent="0.2"/>
    <row r="12492" x14ac:dyDescent="0.2"/>
    <row r="12493" x14ac:dyDescent="0.2"/>
    <row r="12494" x14ac:dyDescent="0.2"/>
    <row r="12495" x14ac:dyDescent="0.2"/>
    <row r="12496" x14ac:dyDescent="0.2"/>
    <row r="12497" x14ac:dyDescent="0.2"/>
    <row r="12498" x14ac:dyDescent="0.2"/>
    <row r="12499" x14ac:dyDescent="0.2"/>
    <row r="12500" x14ac:dyDescent="0.2"/>
    <row r="12501" x14ac:dyDescent="0.2"/>
    <row r="12502" x14ac:dyDescent="0.2"/>
    <row r="12503" x14ac:dyDescent="0.2"/>
    <row r="12504" x14ac:dyDescent="0.2"/>
    <row r="12505" x14ac:dyDescent="0.2"/>
    <row r="12506" x14ac:dyDescent="0.2"/>
    <row r="12507" x14ac:dyDescent="0.2"/>
    <row r="12508" x14ac:dyDescent="0.2"/>
    <row r="12509" x14ac:dyDescent="0.2"/>
    <row r="12510" x14ac:dyDescent="0.2"/>
    <row r="12511" x14ac:dyDescent="0.2"/>
    <row r="12512" x14ac:dyDescent="0.2"/>
    <row r="12513" x14ac:dyDescent="0.2"/>
    <row r="12514" x14ac:dyDescent="0.2"/>
    <row r="12515" x14ac:dyDescent="0.2"/>
    <row r="12516" x14ac:dyDescent="0.2"/>
    <row r="12517" x14ac:dyDescent="0.2"/>
    <row r="12518" x14ac:dyDescent="0.2"/>
    <row r="12519" x14ac:dyDescent="0.2"/>
    <row r="12520" x14ac:dyDescent="0.2"/>
    <row r="12521" x14ac:dyDescent="0.2"/>
    <row r="12522" x14ac:dyDescent="0.2"/>
    <row r="12523" x14ac:dyDescent="0.2"/>
    <row r="12524" x14ac:dyDescent="0.2"/>
    <row r="12525" x14ac:dyDescent="0.2"/>
    <row r="12526" x14ac:dyDescent="0.2"/>
    <row r="12527" x14ac:dyDescent="0.2"/>
    <row r="12528" x14ac:dyDescent="0.2"/>
    <row r="12529" x14ac:dyDescent="0.2"/>
    <row r="12530" x14ac:dyDescent="0.2"/>
    <row r="12531" x14ac:dyDescent="0.2"/>
    <row r="12532" x14ac:dyDescent="0.2"/>
    <row r="12533" x14ac:dyDescent="0.2"/>
    <row r="12534" x14ac:dyDescent="0.2"/>
    <row r="12535" x14ac:dyDescent="0.2"/>
    <row r="12536" x14ac:dyDescent="0.2"/>
    <row r="12537" x14ac:dyDescent="0.2"/>
    <row r="12538" x14ac:dyDescent="0.2"/>
    <row r="12539" x14ac:dyDescent="0.2"/>
    <row r="12540" x14ac:dyDescent="0.2"/>
    <row r="12541" x14ac:dyDescent="0.2"/>
    <row r="12542" x14ac:dyDescent="0.2"/>
    <row r="12543" x14ac:dyDescent="0.2"/>
    <row r="12544" x14ac:dyDescent="0.2"/>
    <row r="12545" x14ac:dyDescent="0.2"/>
    <row r="12546" x14ac:dyDescent="0.2"/>
    <row r="12547" x14ac:dyDescent="0.2"/>
    <row r="12548" x14ac:dyDescent="0.2"/>
    <row r="12549" x14ac:dyDescent="0.2"/>
    <row r="12550" x14ac:dyDescent="0.2"/>
    <row r="12551" x14ac:dyDescent="0.2"/>
    <row r="12552" x14ac:dyDescent="0.2"/>
    <row r="12553" x14ac:dyDescent="0.2"/>
    <row r="12554" x14ac:dyDescent="0.2"/>
    <row r="12555" x14ac:dyDescent="0.2"/>
    <row r="12556" x14ac:dyDescent="0.2"/>
    <row r="12557" x14ac:dyDescent="0.2"/>
    <row r="12558" x14ac:dyDescent="0.2"/>
    <row r="12559" x14ac:dyDescent="0.2"/>
    <row r="12560" x14ac:dyDescent="0.2"/>
    <row r="12561" x14ac:dyDescent="0.2"/>
    <row r="12562" x14ac:dyDescent="0.2"/>
    <row r="12563" x14ac:dyDescent="0.2"/>
    <row r="12564" x14ac:dyDescent="0.2"/>
    <row r="12565" x14ac:dyDescent="0.2"/>
    <row r="12566" x14ac:dyDescent="0.2"/>
    <row r="12567" x14ac:dyDescent="0.2"/>
    <row r="12568" x14ac:dyDescent="0.2"/>
    <row r="12569" x14ac:dyDescent="0.2"/>
    <row r="12570" x14ac:dyDescent="0.2"/>
    <row r="12571" x14ac:dyDescent="0.2"/>
    <row r="12572" x14ac:dyDescent="0.2"/>
    <row r="12573" x14ac:dyDescent="0.2"/>
    <row r="12574" x14ac:dyDescent="0.2"/>
    <row r="12575" x14ac:dyDescent="0.2"/>
    <row r="12576" x14ac:dyDescent="0.2"/>
    <row r="12577" x14ac:dyDescent="0.2"/>
    <row r="12578" x14ac:dyDescent="0.2"/>
    <row r="12579" x14ac:dyDescent="0.2"/>
    <row r="12580" x14ac:dyDescent="0.2"/>
    <row r="12581" x14ac:dyDescent="0.2"/>
    <row r="12582" x14ac:dyDescent="0.2"/>
    <row r="12583" x14ac:dyDescent="0.2"/>
    <row r="12584" x14ac:dyDescent="0.2"/>
    <row r="12585" x14ac:dyDescent="0.2"/>
    <row r="12586" x14ac:dyDescent="0.2"/>
    <row r="12587" x14ac:dyDescent="0.2"/>
    <row r="12588" x14ac:dyDescent="0.2"/>
    <row r="12589" x14ac:dyDescent="0.2"/>
    <row r="12590" x14ac:dyDescent="0.2"/>
    <row r="12591" x14ac:dyDescent="0.2"/>
    <row r="12592" x14ac:dyDescent="0.2"/>
    <row r="12593" x14ac:dyDescent="0.2"/>
    <row r="12594" x14ac:dyDescent="0.2"/>
    <row r="12595" x14ac:dyDescent="0.2"/>
    <row r="12596" x14ac:dyDescent="0.2"/>
    <row r="12597" x14ac:dyDescent="0.2"/>
    <row r="12598" x14ac:dyDescent="0.2"/>
    <row r="12599" x14ac:dyDescent="0.2"/>
    <row r="12600" x14ac:dyDescent="0.2"/>
    <row r="12601" x14ac:dyDescent="0.2"/>
    <row r="12602" x14ac:dyDescent="0.2"/>
    <row r="12603" x14ac:dyDescent="0.2"/>
    <row r="12604" x14ac:dyDescent="0.2"/>
    <row r="12605" x14ac:dyDescent="0.2"/>
    <row r="12606" x14ac:dyDescent="0.2"/>
    <row r="12607" x14ac:dyDescent="0.2"/>
    <row r="12608" x14ac:dyDescent="0.2"/>
    <row r="12609" x14ac:dyDescent="0.2"/>
    <row r="12610" x14ac:dyDescent="0.2"/>
    <row r="12611" x14ac:dyDescent="0.2"/>
    <row r="12612" x14ac:dyDescent="0.2"/>
    <row r="12613" x14ac:dyDescent="0.2"/>
    <row r="12614" x14ac:dyDescent="0.2"/>
    <row r="12615" x14ac:dyDescent="0.2"/>
    <row r="12616" x14ac:dyDescent="0.2"/>
    <row r="12617" x14ac:dyDescent="0.2"/>
    <row r="12618" x14ac:dyDescent="0.2"/>
    <row r="12619" x14ac:dyDescent="0.2"/>
    <row r="12620" x14ac:dyDescent="0.2"/>
    <row r="12621" x14ac:dyDescent="0.2"/>
    <row r="12622" x14ac:dyDescent="0.2"/>
    <row r="12623" x14ac:dyDescent="0.2"/>
    <row r="12624" x14ac:dyDescent="0.2"/>
    <row r="12625" x14ac:dyDescent="0.2"/>
    <row r="12626" x14ac:dyDescent="0.2"/>
    <row r="12627" x14ac:dyDescent="0.2"/>
    <row r="12628" x14ac:dyDescent="0.2"/>
    <row r="12629" x14ac:dyDescent="0.2"/>
    <row r="12630" x14ac:dyDescent="0.2"/>
    <row r="12631" x14ac:dyDescent="0.2"/>
    <row r="12632" x14ac:dyDescent="0.2"/>
    <row r="12633" x14ac:dyDescent="0.2"/>
    <row r="12634" x14ac:dyDescent="0.2"/>
    <row r="12635" x14ac:dyDescent="0.2"/>
    <row r="12636" x14ac:dyDescent="0.2"/>
    <row r="12637" x14ac:dyDescent="0.2"/>
    <row r="12638" x14ac:dyDescent="0.2"/>
    <row r="12639" x14ac:dyDescent="0.2"/>
    <row r="12640" x14ac:dyDescent="0.2"/>
    <row r="12641" x14ac:dyDescent="0.2"/>
    <row r="12642" x14ac:dyDescent="0.2"/>
    <row r="12643" x14ac:dyDescent="0.2"/>
    <row r="12644" x14ac:dyDescent="0.2"/>
    <row r="12645" x14ac:dyDescent="0.2"/>
    <row r="12646" x14ac:dyDescent="0.2"/>
    <row r="12647" x14ac:dyDescent="0.2"/>
    <row r="12648" x14ac:dyDescent="0.2"/>
    <row r="12649" x14ac:dyDescent="0.2"/>
    <row r="12650" x14ac:dyDescent="0.2"/>
    <row r="12651" x14ac:dyDescent="0.2"/>
    <row r="12652" x14ac:dyDescent="0.2"/>
    <row r="12653" x14ac:dyDescent="0.2"/>
    <row r="12654" x14ac:dyDescent="0.2"/>
    <row r="12655" x14ac:dyDescent="0.2"/>
    <row r="12656" x14ac:dyDescent="0.2"/>
    <row r="12657" x14ac:dyDescent="0.2"/>
    <row r="12658" x14ac:dyDescent="0.2"/>
    <row r="12659" x14ac:dyDescent="0.2"/>
    <row r="12660" x14ac:dyDescent="0.2"/>
    <row r="12661" x14ac:dyDescent="0.2"/>
    <row r="12662" x14ac:dyDescent="0.2"/>
    <row r="12663" x14ac:dyDescent="0.2"/>
    <row r="12664" x14ac:dyDescent="0.2"/>
    <row r="12665" x14ac:dyDescent="0.2"/>
    <row r="12666" x14ac:dyDescent="0.2"/>
    <row r="12667" x14ac:dyDescent="0.2"/>
    <row r="12668" x14ac:dyDescent="0.2"/>
    <row r="12669" x14ac:dyDescent="0.2"/>
    <row r="12670" x14ac:dyDescent="0.2"/>
    <row r="12671" x14ac:dyDescent="0.2"/>
    <row r="12672" x14ac:dyDescent="0.2"/>
    <row r="12673" x14ac:dyDescent="0.2"/>
    <row r="12674" x14ac:dyDescent="0.2"/>
    <row r="12675" x14ac:dyDescent="0.2"/>
    <row r="12676" x14ac:dyDescent="0.2"/>
    <row r="12677" x14ac:dyDescent="0.2"/>
    <row r="12678" x14ac:dyDescent="0.2"/>
    <row r="12679" x14ac:dyDescent="0.2"/>
    <row r="12680" x14ac:dyDescent="0.2"/>
    <row r="12681" x14ac:dyDescent="0.2"/>
    <row r="12682" x14ac:dyDescent="0.2"/>
    <row r="12683" x14ac:dyDescent="0.2"/>
    <row r="12684" x14ac:dyDescent="0.2"/>
    <row r="12685" x14ac:dyDescent="0.2"/>
    <row r="12686" x14ac:dyDescent="0.2"/>
    <row r="12687" x14ac:dyDescent="0.2"/>
    <row r="12688" x14ac:dyDescent="0.2"/>
    <row r="12689" x14ac:dyDescent="0.2"/>
    <row r="12690" x14ac:dyDescent="0.2"/>
    <row r="12691" x14ac:dyDescent="0.2"/>
    <row r="12692" x14ac:dyDescent="0.2"/>
    <row r="12693" x14ac:dyDescent="0.2"/>
    <row r="12694" x14ac:dyDescent="0.2"/>
    <row r="12695" x14ac:dyDescent="0.2"/>
    <row r="12696" x14ac:dyDescent="0.2"/>
    <row r="12697" x14ac:dyDescent="0.2"/>
    <row r="12698" x14ac:dyDescent="0.2"/>
    <row r="12699" x14ac:dyDescent="0.2"/>
    <row r="12700" x14ac:dyDescent="0.2"/>
    <row r="12701" x14ac:dyDescent="0.2"/>
    <row r="12702" x14ac:dyDescent="0.2"/>
    <row r="12703" x14ac:dyDescent="0.2"/>
    <row r="12704" x14ac:dyDescent="0.2"/>
    <row r="12705" x14ac:dyDescent="0.2"/>
    <row r="12706" x14ac:dyDescent="0.2"/>
    <row r="12707" x14ac:dyDescent="0.2"/>
    <row r="12708" x14ac:dyDescent="0.2"/>
    <row r="12709" x14ac:dyDescent="0.2"/>
    <row r="12710" x14ac:dyDescent="0.2"/>
    <row r="12711" x14ac:dyDescent="0.2"/>
    <row r="12712" x14ac:dyDescent="0.2"/>
    <row r="12713" x14ac:dyDescent="0.2"/>
    <row r="12714" x14ac:dyDescent="0.2"/>
    <row r="12715" x14ac:dyDescent="0.2"/>
    <row r="12716" x14ac:dyDescent="0.2"/>
    <row r="12717" x14ac:dyDescent="0.2"/>
    <row r="12718" x14ac:dyDescent="0.2"/>
    <row r="12719" x14ac:dyDescent="0.2"/>
    <row r="12720" x14ac:dyDescent="0.2"/>
    <row r="12721" x14ac:dyDescent="0.2"/>
    <row r="12722" x14ac:dyDescent="0.2"/>
    <row r="12723" x14ac:dyDescent="0.2"/>
    <row r="12724" x14ac:dyDescent="0.2"/>
    <row r="12725" x14ac:dyDescent="0.2"/>
    <row r="12726" x14ac:dyDescent="0.2"/>
    <row r="12727" x14ac:dyDescent="0.2"/>
    <row r="12728" x14ac:dyDescent="0.2"/>
    <row r="12729" x14ac:dyDescent="0.2"/>
    <row r="12730" x14ac:dyDescent="0.2"/>
    <row r="12731" x14ac:dyDescent="0.2"/>
    <row r="12732" x14ac:dyDescent="0.2"/>
    <row r="12733" x14ac:dyDescent="0.2"/>
    <row r="12734" x14ac:dyDescent="0.2"/>
    <row r="12735" x14ac:dyDescent="0.2"/>
    <row r="12736" x14ac:dyDescent="0.2"/>
    <row r="12737" x14ac:dyDescent="0.2"/>
    <row r="12738" x14ac:dyDescent="0.2"/>
    <row r="12739" x14ac:dyDescent="0.2"/>
    <row r="12740" x14ac:dyDescent="0.2"/>
    <row r="12741" x14ac:dyDescent="0.2"/>
    <row r="12742" x14ac:dyDescent="0.2"/>
    <row r="12743" x14ac:dyDescent="0.2"/>
    <row r="12744" x14ac:dyDescent="0.2"/>
    <row r="12745" x14ac:dyDescent="0.2"/>
    <row r="12746" x14ac:dyDescent="0.2"/>
    <row r="12747" x14ac:dyDescent="0.2"/>
    <row r="12748" x14ac:dyDescent="0.2"/>
    <row r="12749" x14ac:dyDescent="0.2"/>
    <row r="12750" x14ac:dyDescent="0.2"/>
    <row r="12751" x14ac:dyDescent="0.2"/>
    <row r="12752" x14ac:dyDescent="0.2"/>
    <row r="12753" x14ac:dyDescent="0.2"/>
    <row r="12754" x14ac:dyDescent="0.2"/>
    <row r="12755" x14ac:dyDescent="0.2"/>
    <row r="12756" x14ac:dyDescent="0.2"/>
    <row r="12757" x14ac:dyDescent="0.2"/>
    <row r="12758" x14ac:dyDescent="0.2"/>
    <row r="12759" x14ac:dyDescent="0.2"/>
    <row r="12760" x14ac:dyDescent="0.2"/>
    <row r="12761" x14ac:dyDescent="0.2"/>
    <row r="12762" x14ac:dyDescent="0.2"/>
    <row r="12763" x14ac:dyDescent="0.2"/>
    <row r="12764" x14ac:dyDescent="0.2"/>
    <row r="12765" x14ac:dyDescent="0.2"/>
    <row r="12766" x14ac:dyDescent="0.2"/>
    <row r="12767" x14ac:dyDescent="0.2"/>
    <row r="12768" x14ac:dyDescent="0.2"/>
    <row r="12769" x14ac:dyDescent="0.2"/>
    <row r="12770" x14ac:dyDescent="0.2"/>
    <row r="12771" x14ac:dyDescent="0.2"/>
    <row r="12772" x14ac:dyDescent="0.2"/>
    <row r="12773" x14ac:dyDescent="0.2"/>
    <row r="12774" x14ac:dyDescent="0.2"/>
    <row r="12775" x14ac:dyDescent="0.2"/>
    <row r="12776" x14ac:dyDescent="0.2"/>
    <row r="12777" x14ac:dyDescent="0.2"/>
    <row r="12778" x14ac:dyDescent="0.2"/>
    <row r="12779" x14ac:dyDescent="0.2"/>
    <row r="12780" x14ac:dyDescent="0.2"/>
    <row r="12781" x14ac:dyDescent="0.2"/>
    <row r="12782" x14ac:dyDescent="0.2"/>
    <row r="12783" x14ac:dyDescent="0.2"/>
    <row r="12784" x14ac:dyDescent="0.2"/>
    <row r="12785" x14ac:dyDescent="0.2"/>
    <row r="12786" x14ac:dyDescent="0.2"/>
    <row r="12787" x14ac:dyDescent="0.2"/>
    <row r="12788" x14ac:dyDescent="0.2"/>
    <row r="12789" x14ac:dyDescent="0.2"/>
    <row r="12790" x14ac:dyDescent="0.2"/>
    <row r="12791" x14ac:dyDescent="0.2"/>
    <row r="12792" x14ac:dyDescent="0.2"/>
    <row r="12793" x14ac:dyDescent="0.2"/>
    <row r="12794" x14ac:dyDescent="0.2"/>
    <row r="12795" x14ac:dyDescent="0.2"/>
    <row r="12796" x14ac:dyDescent="0.2"/>
    <row r="12797" x14ac:dyDescent="0.2"/>
    <row r="12798" x14ac:dyDescent="0.2"/>
    <row r="12799" x14ac:dyDescent="0.2"/>
    <row r="12800" x14ac:dyDescent="0.2"/>
    <row r="12801" x14ac:dyDescent="0.2"/>
    <row r="12802" x14ac:dyDescent="0.2"/>
    <row r="12803" x14ac:dyDescent="0.2"/>
    <row r="12804" x14ac:dyDescent="0.2"/>
    <row r="12805" x14ac:dyDescent="0.2"/>
    <row r="12806" x14ac:dyDescent="0.2"/>
    <row r="12807" x14ac:dyDescent="0.2"/>
    <row r="12808" x14ac:dyDescent="0.2"/>
    <row r="12809" x14ac:dyDescent="0.2"/>
    <row r="12810" x14ac:dyDescent="0.2"/>
    <row r="12811" x14ac:dyDescent="0.2"/>
    <row r="12812" x14ac:dyDescent="0.2"/>
    <row r="12813" x14ac:dyDescent="0.2"/>
    <row r="12814" x14ac:dyDescent="0.2"/>
    <row r="12815" x14ac:dyDescent="0.2"/>
    <row r="12816" x14ac:dyDescent="0.2"/>
    <row r="12817" x14ac:dyDescent="0.2"/>
    <row r="12818" x14ac:dyDescent="0.2"/>
    <row r="12819" x14ac:dyDescent="0.2"/>
    <row r="12820" x14ac:dyDescent="0.2"/>
    <row r="12821" x14ac:dyDescent="0.2"/>
    <row r="12822" x14ac:dyDescent="0.2"/>
    <row r="12823" x14ac:dyDescent="0.2"/>
    <row r="12824" x14ac:dyDescent="0.2"/>
    <row r="12825" x14ac:dyDescent="0.2"/>
    <row r="12826" x14ac:dyDescent="0.2"/>
    <row r="12827" x14ac:dyDescent="0.2"/>
    <row r="12828" x14ac:dyDescent="0.2"/>
    <row r="12829" x14ac:dyDescent="0.2"/>
    <row r="12830" x14ac:dyDescent="0.2"/>
    <row r="12831" x14ac:dyDescent="0.2"/>
    <row r="12832" x14ac:dyDescent="0.2"/>
    <row r="12833" x14ac:dyDescent="0.2"/>
    <row r="12834" x14ac:dyDescent="0.2"/>
    <row r="12835" x14ac:dyDescent="0.2"/>
    <row r="12836" x14ac:dyDescent="0.2"/>
    <row r="12837" x14ac:dyDescent="0.2"/>
    <row r="12838" x14ac:dyDescent="0.2"/>
    <row r="12839" x14ac:dyDescent="0.2"/>
    <row r="12840" x14ac:dyDescent="0.2"/>
    <row r="12841" x14ac:dyDescent="0.2"/>
    <row r="12842" x14ac:dyDescent="0.2"/>
    <row r="12843" x14ac:dyDescent="0.2"/>
    <row r="12844" x14ac:dyDescent="0.2"/>
    <row r="12845" x14ac:dyDescent="0.2"/>
    <row r="12846" x14ac:dyDescent="0.2"/>
    <row r="12847" x14ac:dyDescent="0.2"/>
    <row r="12848" x14ac:dyDescent="0.2"/>
    <row r="12849" x14ac:dyDescent="0.2"/>
    <row r="12850" x14ac:dyDescent="0.2"/>
    <row r="12851" x14ac:dyDescent="0.2"/>
    <row r="12852" x14ac:dyDescent="0.2"/>
    <row r="12853" x14ac:dyDescent="0.2"/>
    <row r="12854" x14ac:dyDescent="0.2"/>
    <row r="12855" x14ac:dyDescent="0.2"/>
    <row r="12856" x14ac:dyDescent="0.2"/>
    <row r="12857" x14ac:dyDescent="0.2"/>
    <row r="12858" x14ac:dyDescent="0.2"/>
    <row r="12859" x14ac:dyDescent="0.2"/>
    <row r="12860" x14ac:dyDescent="0.2"/>
    <row r="12861" x14ac:dyDescent="0.2"/>
    <row r="12862" x14ac:dyDescent="0.2"/>
    <row r="12863" x14ac:dyDescent="0.2"/>
    <row r="12864" x14ac:dyDescent="0.2"/>
    <row r="12865" x14ac:dyDescent="0.2"/>
    <row r="12866" x14ac:dyDescent="0.2"/>
    <row r="12867" x14ac:dyDescent="0.2"/>
    <row r="12868" x14ac:dyDescent="0.2"/>
    <row r="12869" x14ac:dyDescent="0.2"/>
    <row r="12870" x14ac:dyDescent="0.2"/>
    <row r="12871" x14ac:dyDescent="0.2"/>
    <row r="12872" x14ac:dyDescent="0.2"/>
    <row r="12873" x14ac:dyDescent="0.2"/>
    <row r="12874" x14ac:dyDescent="0.2"/>
    <row r="12875" x14ac:dyDescent="0.2"/>
    <row r="12876" x14ac:dyDescent="0.2"/>
    <row r="12877" x14ac:dyDescent="0.2"/>
    <row r="12878" x14ac:dyDescent="0.2"/>
    <row r="12879" x14ac:dyDescent="0.2"/>
    <row r="12880" x14ac:dyDescent="0.2"/>
    <row r="12881" x14ac:dyDescent="0.2"/>
    <row r="12882" x14ac:dyDescent="0.2"/>
    <row r="12883" x14ac:dyDescent="0.2"/>
    <row r="12884" x14ac:dyDescent="0.2"/>
    <row r="12885" x14ac:dyDescent="0.2"/>
    <row r="12886" x14ac:dyDescent="0.2"/>
    <row r="12887" x14ac:dyDescent="0.2"/>
    <row r="12888" x14ac:dyDescent="0.2"/>
    <row r="12889" x14ac:dyDescent="0.2"/>
    <row r="12890" x14ac:dyDescent="0.2"/>
    <row r="12891" x14ac:dyDescent="0.2"/>
    <row r="12892" x14ac:dyDescent="0.2"/>
    <row r="12893" x14ac:dyDescent="0.2"/>
    <row r="12894" x14ac:dyDescent="0.2"/>
    <row r="12895" x14ac:dyDescent="0.2"/>
    <row r="12896" x14ac:dyDescent="0.2"/>
    <row r="12897" x14ac:dyDescent="0.2"/>
    <row r="12898" x14ac:dyDescent="0.2"/>
    <row r="12899" x14ac:dyDescent="0.2"/>
    <row r="12900" x14ac:dyDescent="0.2"/>
    <row r="12901" x14ac:dyDescent="0.2"/>
    <row r="12902" x14ac:dyDescent="0.2"/>
    <row r="12903" x14ac:dyDescent="0.2"/>
    <row r="12904" x14ac:dyDescent="0.2"/>
    <row r="12905" x14ac:dyDescent="0.2"/>
    <row r="12906" x14ac:dyDescent="0.2"/>
    <row r="12907" x14ac:dyDescent="0.2"/>
    <row r="12908" x14ac:dyDescent="0.2"/>
    <row r="12909" x14ac:dyDescent="0.2"/>
    <row r="12910" x14ac:dyDescent="0.2"/>
    <row r="12911" x14ac:dyDescent="0.2"/>
    <row r="12912" x14ac:dyDescent="0.2"/>
    <row r="12913" x14ac:dyDescent="0.2"/>
    <row r="12914" x14ac:dyDescent="0.2"/>
    <row r="12915" x14ac:dyDescent="0.2"/>
    <row r="12916" x14ac:dyDescent="0.2"/>
    <row r="12917" x14ac:dyDescent="0.2"/>
    <row r="12918" x14ac:dyDescent="0.2"/>
    <row r="12919" x14ac:dyDescent="0.2"/>
    <row r="12920" x14ac:dyDescent="0.2"/>
    <row r="12921" x14ac:dyDescent="0.2"/>
    <row r="12922" x14ac:dyDescent="0.2"/>
    <row r="12923" x14ac:dyDescent="0.2"/>
    <row r="12924" x14ac:dyDescent="0.2"/>
    <row r="12925" x14ac:dyDescent="0.2"/>
    <row r="12926" x14ac:dyDescent="0.2"/>
    <row r="12927" x14ac:dyDescent="0.2"/>
    <row r="12928" x14ac:dyDescent="0.2"/>
    <row r="12929" x14ac:dyDescent="0.2"/>
    <row r="12930" x14ac:dyDescent="0.2"/>
    <row r="12931" x14ac:dyDescent="0.2"/>
    <row r="12932" x14ac:dyDescent="0.2"/>
    <row r="12933" x14ac:dyDescent="0.2"/>
    <row r="12934" x14ac:dyDescent="0.2"/>
    <row r="12935" x14ac:dyDescent="0.2"/>
    <row r="12936" x14ac:dyDescent="0.2"/>
    <row r="12937" x14ac:dyDescent="0.2"/>
    <row r="12938" x14ac:dyDescent="0.2"/>
    <row r="12939" x14ac:dyDescent="0.2"/>
    <row r="12940" x14ac:dyDescent="0.2"/>
    <row r="12941" x14ac:dyDescent="0.2"/>
    <row r="12942" x14ac:dyDescent="0.2"/>
    <row r="12943" x14ac:dyDescent="0.2"/>
    <row r="12944" x14ac:dyDescent="0.2"/>
    <row r="12945" x14ac:dyDescent="0.2"/>
    <row r="12946" x14ac:dyDescent="0.2"/>
    <row r="12947" x14ac:dyDescent="0.2"/>
    <row r="12948" x14ac:dyDescent="0.2"/>
    <row r="12949" x14ac:dyDescent="0.2"/>
    <row r="12950" x14ac:dyDescent="0.2"/>
    <row r="12951" x14ac:dyDescent="0.2"/>
    <row r="12952" x14ac:dyDescent="0.2"/>
    <row r="12953" x14ac:dyDescent="0.2"/>
    <row r="12954" x14ac:dyDescent="0.2"/>
    <row r="12955" x14ac:dyDescent="0.2"/>
    <row r="12956" x14ac:dyDescent="0.2"/>
    <row r="12957" x14ac:dyDescent="0.2"/>
    <row r="12958" x14ac:dyDescent="0.2"/>
    <row r="12959" x14ac:dyDescent="0.2"/>
    <row r="12960" x14ac:dyDescent="0.2"/>
    <row r="12961" x14ac:dyDescent="0.2"/>
    <row r="12962" x14ac:dyDescent="0.2"/>
    <row r="12963" x14ac:dyDescent="0.2"/>
    <row r="12964" x14ac:dyDescent="0.2"/>
    <row r="12965" x14ac:dyDescent="0.2"/>
    <row r="12966" x14ac:dyDescent="0.2"/>
    <row r="12967" x14ac:dyDescent="0.2"/>
    <row r="12968" x14ac:dyDescent="0.2"/>
    <row r="12969" x14ac:dyDescent="0.2"/>
    <row r="12970" x14ac:dyDescent="0.2"/>
    <row r="12971" x14ac:dyDescent="0.2"/>
    <row r="12972" x14ac:dyDescent="0.2"/>
    <row r="12973" x14ac:dyDescent="0.2"/>
    <row r="12974" x14ac:dyDescent="0.2"/>
    <row r="12975" x14ac:dyDescent="0.2"/>
    <row r="12976" x14ac:dyDescent="0.2"/>
    <row r="12977" x14ac:dyDescent="0.2"/>
    <row r="12978" x14ac:dyDescent="0.2"/>
    <row r="12979" x14ac:dyDescent="0.2"/>
    <row r="12980" x14ac:dyDescent="0.2"/>
    <row r="12981" x14ac:dyDescent="0.2"/>
    <row r="12982" x14ac:dyDescent="0.2"/>
    <row r="12983" x14ac:dyDescent="0.2"/>
    <row r="12984" x14ac:dyDescent="0.2"/>
    <row r="12985" x14ac:dyDescent="0.2"/>
    <row r="12986" x14ac:dyDescent="0.2"/>
    <row r="12987" x14ac:dyDescent="0.2"/>
    <row r="12988" x14ac:dyDescent="0.2"/>
    <row r="12989" x14ac:dyDescent="0.2"/>
    <row r="12990" x14ac:dyDescent="0.2"/>
    <row r="12991" x14ac:dyDescent="0.2"/>
    <row r="12992" x14ac:dyDescent="0.2"/>
    <row r="12993" x14ac:dyDescent="0.2"/>
    <row r="12994" x14ac:dyDescent="0.2"/>
    <row r="12995" x14ac:dyDescent="0.2"/>
    <row r="12996" x14ac:dyDescent="0.2"/>
    <row r="12997" x14ac:dyDescent="0.2"/>
    <row r="12998" x14ac:dyDescent="0.2"/>
    <row r="12999" x14ac:dyDescent="0.2"/>
    <row r="13000" x14ac:dyDescent="0.2"/>
    <row r="13001" x14ac:dyDescent="0.2"/>
    <row r="13002" x14ac:dyDescent="0.2"/>
    <row r="13003" x14ac:dyDescent="0.2"/>
    <row r="13004" x14ac:dyDescent="0.2"/>
    <row r="13005" x14ac:dyDescent="0.2"/>
    <row r="13006" x14ac:dyDescent="0.2"/>
    <row r="13007" x14ac:dyDescent="0.2"/>
    <row r="13008" x14ac:dyDescent="0.2"/>
    <row r="13009" x14ac:dyDescent="0.2"/>
    <row r="13010" x14ac:dyDescent="0.2"/>
    <row r="13011" x14ac:dyDescent="0.2"/>
    <row r="13012" x14ac:dyDescent="0.2"/>
    <row r="13013" x14ac:dyDescent="0.2"/>
    <row r="13014" x14ac:dyDescent="0.2"/>
    <row r="13015" x14ac:dyDescent="0.2"/>
    <row r="13016" x14ac:dyDescent="0.2"/>
    <row r="13017" x14ac:dyDescent="0.2"/>
    <row r="13018" x14ac:dyDescent="0.2"/>
    <row r="13019" x14ac:dyDescent="0.2"/>
    <row r="13020" x14ac:dyDescent="0.2"/>
    <row r="13021" x14ac:dyDescent="0.2"/>
    <row r="13022" x14ac:dyDescent="0.2"/>
    <row r="13023" x14ac:dyDescent="0.2"/>
    <row r="13024" x14ac:dyDescent="0.2"/>
    <row r="13025" x14ac:dyDescent="0.2"/>
    <row r="13026" x14ac:dyDescent="0.2"/>
    <row r="13027" x14ac:dyDescent="0.2"/>
    <row r="13028" x14ac:dyDescent="0.2"/>
    <row r="13029" x14ac:dyDescent="0.2"/>
    <row r="13030" x14ac:dyDescent="0.2"/>
    <row r="13031" x14ac:dyDescent="0.2"/>
    <row r="13032" x14ac:dyDescent="0.2"/>
    <row r="13033" x14ac:dyDescent="0.2"/>
    <row r="13034" x14ac:dyDescent="0.2"/>
    <row r="13035" x14ac:dyDescent="0.2"/>
    <row r="13036" x14ac:dyDescent="0.2"/>
    <row r="13037" x14ac:dyDescent="0.2"/>
    <row r="13038" x14ac:dyDescent="0.2"/>
    <row r="13039" x14ac:dyDescent="0.2"/>
    <row r="13040" x14ac:dyDescent="0.2"/>
    <row r="13041" x14ac:dyDescent="0.2"/>
    <row r="13042" x14ac:dyDescent="0.2"/>
    <row r="13043" x14ac:dyDescent="0.2"/>
    <row r="13044" x14ac:dyDescent="0.2"/>
    <row r="13045" x14ac:dyDescent="0.2"/>
    <row r="13046" x14ac:dyDescent="0.2"/>
    <row r="13047" x14ac:dyDescent="0.2"/>
    <row r="13048" x14ac:dyDescent="0.2"/>
    <row r="13049" x14ac:dyDescent="0.2"/>
    <row r="13050" x14ac:dyDescent="0.2"/>
    <row r="13051" x14ac:dyDescent="0.2"/>
    <row r="13052" x14ac:dyDescent="0.2"/>
    <row r="13053" x14ac:dyDescent="0.2"/>
    <row r="13054" x14ac:dyDescent="0.2"/>
    <row r="13055" x14ac:dyDescent="0.2"/>
    <row r="13056" x14ac:dyDescent="0.2"/>
    <row r="13057" x14ac:dyDescent="0.2"/>
    <row r="13058" x14ac:dyDescent="0.2"/>
    <row r="13059" x14ac:dyDescent="0.2"/>
    <row r="13060" x14ac:dyDescent="0.2"/>
    <row r="13061" x14ac:dyDescent="0.2"/>
    <row r="13062" x14ac:dyDescent="0.2"/>
    <row r="13063" x14ac:dyDescent="0.2"/>
    <row r="13064" x14ac:dyDescent="0.2"/>
    <row r="13065" x14ac:dyDescent="0.2"/>
    <row r="13066" x14ac:dyDescent="0.2"/>
    <row r="13067" x14ac:dyDescent="0.2"/>
    <row r="13068" x14ac:dyDescent="0.2"/>
    <row r="13069" x14ac:dyDescent="0.2"/>
    <row r="13070" x14ac:dyDescent="0.2"/>
    <row r="13071" x14ac:dyDescent="0.2"/>
    <row r="13072" x14ac:dyDescent="0.2"/>
    <row r="13073" x14ac:dyDescent="0.2"/>
    <row r="13074" x14ac:dyDescent="0.2"/>
    <row r="13075" x14ac:dyDescent="0.2"/>
    <row r="13076" x14ac:dyDescent="0.2"/>
    <row r="13077" x14ac:dyDescent="0.2"/>
    <row r="13078" x14ac:dyDescent="0.2"/>
    <row r="13079" x14ac:dyDescent="0.2"/>
    <row r="13080" x14ac:dyDescent="0.2"/>
    <row r="13081" x14ac:dyDescent="0.2"/>
    <row r="13082" x14ac:dyDescent="0.2"/>
    <row r="13083" x14ac:dyDescent="0.2"/>
    <row r="13084" x14ac:dyDescent="0.2"/>
    <row r="13085" x14ac:dyDescent="0.2"/>
    <row r="13086" x14ac:dyDescent="0.2"/>
    <row r="13087" x14ac:dyDescent="0.2"/>
    <row r="13088" x14ac:dyDescent="0.2"/>
    <row r="13089" x14ac:dyDescent="0.2"/>
    <row r="13090" x14ac:dyDescent="0.2"/>
    <row r="13091" x14ac:dyDescent="0.2"/>
    <row r="13092" x14ac:dyDescent="0.2"/>
    <row r="13093" x14ac:dyDescent="0.2"/>
    <row r="13094" x14ac:dyDescent="0.2"/>
    <row r="13095" x14ac:dyDescent="0.2"/>
    <row r="13096" x14ac:dyDescent="0.2"/>
    <row r="13097" x14ac:dyDescent="0.2"/>
    <row r="13098" x14ac:dyDescent="0.2"/>
    <row r="13099" x14ac:dyDescent="0.2"/>
    <row r="13100" x14ac:dyDescent="0.2"/>
    <row r="13101" x14ac:dyDescent="0.2"/>
    <row r="13102" x14ac:dyDescent="0.2"/>
    <row r="13103" x14ac:dyDescent="0.2"/>
    <row r="13104" x14ac:dyDescent="0.2"/>
    <row r="13105" x14ac:dyDescent="0.2"/>
    <row r="13106" x14ac:dyDescent="0.2"/>
    <row r="13107" x14ac:dyDescent="0.2"/>
    <row r="13108" x14ac:dyDescent="0.2"/>
    <row r="13109" x14ac:dyDescent="0.2"/>
    <row r="13110" x14ac:dyDescent="0.2"/>
    <row r="13111" x14ac:dyDescent="0.2"/>
    <row r="13112" x14ac:dyDescent="0.2"/>
    <row r="13113" x14ac:dyDescent="0.2"/>
    <row r="13114" x14ac:dyDescent="0.2"/>
    <row r="13115" x14ac:dyDescent="0.2"/>
    <row r="13116" x14ac:dyDescent="0.2"/>
    <row r="13117" x14ac:dyDescent="0.2"/>
    <row r="13118" x14ac:dyDescent="0.2"/>
    <row r="13119" x14ac:dyDescent="0.2"/>
    <row r="13120" x14ac:dyDescent="0.2"/>
    <row r="13121" x14ac:dyDescent="0.2"/>
    <row r="13122" x14ac:dyDescent="0.2"/>
    <row r="13123" x14ac:dyDescent="0.2"/>
    <row r="13124" x14ac:dyDescent="0.2"/>
    <row r="13125" x14ac:dyDescent="0.2"/>
    <row r="13126" x14ac:dyDescent="0.2"/>
    <row r="13127" x14ac:dyDescent="0.2"/>
    <row r="13128" x14ac:dyDescent="0.2"/>
    <row r="13129" x14ac:dyDescent="0.2"/>
    <row r="13130" x14ac:dyDescent="0.2"/>
    <row r="13131" x14ac:dyDescent="0.2"/>
    <row r="13132" x14ac:dyDescent="0.2"/>
    <row r="13133" x14ac:dyDescent="0.2"/>
    <row r="13134" x14ac:dyDescent="0.2"/>
    <row r="13135" x14ac:dyDescent="0.2"/>
    <row r="13136" x14ac:dyDescent="0.2"/>
    <row r="13137" x14ac:dyDescent="0.2"/>
    <row r="13138" x14ac:dyDescent="0.2"/>
    <row r="13139" x14ac:dyDescent="0.2"/>
    <row r="13140" x14ac:dyDescent="0.2"/>
    <row r="13141" x14ac:dyDescent="0.2"/>
    <row r="13142" x14ac:dyDescent="0.2"/>
    <row r="13143" x14ac:dyDescent="0.2"/>
    <row r="13144" x14ac:dyDescent="0.2"/>
    <row r="13145" x14ac:dyDescent="0.2"/>
    <row r="13146" x14ac:dyDescent="0.2"/>
    <row r="13147" x14ac:dyDescent="0.2"/>
    <row r="13148" x14ac:dyDescent="0.2"/>
    <row r="13149" x14ac:dyDescent="0.2"/>
    <row r="13150" x14ac:dyDescent="0.2"/>
    <row r="13151" x14ac:dyDescent="0.2"/>
    <row r="13152" x14ac:dyDescent="0.2"/>
    <row r="13153" x14ac:dyDescent="0.2"/>
    <row r="13154" x14ac:dyDescent="0.2"/>
    <row r="13155" x14ac:dyDescent="0.2"/>
    <row r="13156" x14ac:dyDescent="0.2"/>
    <row r="13157" x14ac:dyDescent="0.2"/>
    <row r="13158" x14ac:dyDescent="0.2"/>
    <row r="13159" x14ac:dyDescent="0.2"/>
    <row r="13160" x14ac:dyDescent="0.2"/>
    <row r="13161" x14ac:dyDescent="0.2"/>
    <row r="13162" x14ac:dyDescent="0.2"/>
    <row r="13163" x14ac:dyDescent="0.2"/>
    <row r="13164" x14ac:dyDescent="0.2"/>
    <row r="13165" x14ac:dyDescent="0.2"/>
    <row r="13166" x14ac:dyDescent="0.2"/>
    <row r="13167" x14ac:dyDescent="0.2"/>
    <row r="13168" x14ac:dyDescent="0.2"/>
    <row r="13169" x14ac:dyDescent="0.2"/>
    <row r="13170" x14ac:dyDescent="0.2"/>
    <row r="13171" x14ac:dyDescent="0.2"/>
    <row r="13172" x14ac:dyDescent="0.2"/>
    <row r="13173" x14ac:dyDescent="0.2"/>
    <row r="13174" x14ac:dyDescent="0.2"/>
    <row r="13175" x14ac:dyDescent="0.2"/>
    <row r="13176" x14ac:dyDescent="0.2"/>
    <row r="13177" x14ac:dyDescent="0.2"/>
    <row r="13178" x14ac:dyDescent="0.2"/>
    <row r="13179" x14ac:dyDescent="0.2"/>
    <row r="13180" x14ac:dyDescent="0.2"/>
    <row r="13181" x14ac:dyDescent="0.2"/>
    <row r="13182" x14ac:dyDescent="0.2"/>
    <row r="13183" x14ac:dyDescent="0.2"/>
    <row r="13184" x14ac:dyDescent="0.2"/>
    <row r="13185" x14ac:dyDescent="0.2"/>
    <row r="13186" x14ac:dyDescent="0.2"/>
    <row r="13187" x14ac:dyDescent="0.2"/>
    <row r="13188" x14ac:dyDescent="0.2"/>
    <row r="13189" x14ac:dyDescent="0.2"/>
    <row r="13190" x14ac:dyDescent="0.2"/>
    <row r="13191" x14ac:dyDescent="0.2"/>
    <row r="13192" x14ac:dyDescent="0.2"/>
    <row r="13193" x14ac:dyDescent="0.2"/>
    <row r="13194" x14ac:dyDescent="0.2"/>
    <row r="13195" x14ac:dyDescent="0.2"/>
    <row r="13196" x14ac:dyDescent="0.2"/>
    <row r="13197" x14ac:dyDescent="0.2"/>
    <row r="13198" x14ac:dyDescent="0.2"/>
    <row r="13199" x14ac:dyDescent="0.2"/>
    <row r="13200" x14ac:dyDescent="0.2"/>
    <row r="13201" x14ac:dyDescent="0.2"/>
    <row r="13202" x14ac:dyDescent="0.2"/>
    <row r="13203" x14ac:dyDescent="0.2"/>
    <row r="13204" x14ac:dyDescent="0.2"/>
    <row r="13205" x14ac:dyDescent="0.2"/>
    <row r="13206" x14ac:dyDescent="0.2"/>
    <row r="13207" x14ac:dyDescent="0.2"/>
    <row r="13208" x14ac:dyDescent="0.2"/>
    <row r="13209" x14ac:dyDescent="0.2"/>
    <row r="13210" x14ac:dyDescent="0.2"/>
    <row r="13211" x14ac:dyDescent="0.2"/>
    <row r="13212" x14ac:dyDescent="0.2"/>
    <row r="13213" x14ac:dyDescent="0.2"/>
    <row r="13214" x14ac:dyDescent="0.2"/>
    <row r="13215" x14ac:dyDescent="0.2"/>
    <row r="13216" x14ac:dyDescent="0.2"/>
    <row r="13217" x14ac:dyDescent="0.2"/>
    <row r="13218" x14ac:dyDescent="0.2"/>
    <row r="13219" x14ac:dyDescent="0.2"/>
    <row r="13220" x14ac:dyDescent="0.2"/>
    <row r="13221" x14ac:dyDescent="0.2"/>
    <row r="13222" x14ac:dyDescent="0.2"/>
    <row r="13223" x14ac:dyDescent="0.2"/>
    <row r="13224" x14ac:dyDescent="0.2"/>
    <row r="13225" x14ac:dyDescent="0.2"/>
    <row r="13226" x14ac:dyDescent="0.2"/>
    <row r="13227" x14ac:dyDescent="0.2"/>
    <row r="13228" x14ac:dyDescent="0.2"/>
    <row r="13229" x14ac:dyDescent="0.2"/>
    <row r="13230" x14ac:dyDescent="0.2"/>
    <row r="13231" x14ac:dyDescent="0.2"/>
    <row r="13232" x14ac:dyDescent="0.2"/>
    <row r="13233" x14ac:dyDescent="0.2"/>
    <row r="13234" x14ac:dyDescent="0.2"/>
    <row r="13235" x14ac:dyDescent="0.2"/>
    <row r="13236" x14ac:dyDescent="0.2"/>
    <row r="13237" x14ac:dyDescent="0.2"/>
    <row r="13238" x14ac:dyDescent="0.2"/>
    <row r="13239" x14ac:dyDescent="0.2"/>
    <row r="13240" x14ac:dyDescent="0.2"/>
    <row r="13241" x14ac:dyDescent="0.2"/>
    <row r="13242" x14ac:dyDescent="0.2"/>
    <row r="13243" x14ac:dyDescent="0.2"/>
    <row r="13244" x14ac:dyDescent="0.2"/>
    <row r="13245" x14ac:dyDescent="0.2"/>
    <row r="13246" x14ac:dyDescent="0.2"/>
    <row r="13247" x14ac:dyDescent="0.2"/>
    <row r="13248" x14ac:dyDescent="0.2"/>
    <row r="13249" x14ac:dyDescent="0.2"/>
    <row r="13250" x14ac:dyDescent="0.2"/>
    <row r="13251" x14ac:dyDescent="0.2"/>
    <row r="13252" x14ac:dyDescent="0.2"/>
    <row r="13253" x14ac:dyDescent="0.2"/>
    <row r="13254" x14ac:dyDescent="0.2"/>
    <row r="13255" x14ac:dyDescent="0.2"/>
    <row r="13256" x14ac:dyDescent="0.2"/>
    <row r="13257" x14ac:dyDescent="0.2"/>
    <row r="13258" x14ac:dyDescent="0.2"/>
    <row r="13259" x14ac:dyDescent="0.2"/>
    <row r="13260" x14ac:dyDescent="0.2"/>
    <row r="13261" x14ac:dyDescent="0.2"/>
    <row r="13262" x14ac:dyDescent="0.2"/>
    <row r="13263" x14ac:dyDescent="0.2"/>
    <row r="13264" x14ac:dyDescent="0.2"/>
    <row r="13265" x14ac:dyDescent="0.2"/>
    <row r="13266" x14ac:dyDescent="0.2"/>
    <row r="13267" x14ac:dyDescent="0.2"/>
    <row r="13268" x14ac:dyDescent="0.2"/>
    <row r="13269" x14ac:dyDescent="0.2"/>
    <row r="13270" x14ac:dyDescent="0.2"/>
    <row r="13271" x14ac:dyDescent="0.2"/>
    <row r="13272" x14ac:dyDescent="0.2"/>
    <row r="13273" x14ac:dyDescent="0.2"/>
    <row r="13274" x14ac:dyDescent="0.2"/>
    <row r="13275" x14ac:dyDescent="0.2"/>
    <row r="13276" x14ac:dyDescent="0.2"/>
    <row r="13277" x14ac:dyDescent="0.2"/>
    <row r="13278" x14ac:dyDescent="0.2"/>
    <row r="13279" x14ac:dyDescent="0.2"/>
    <row r="13280" x14ac:dyDescent="0.2"/>
    <row r="13281" x14ac:dyDescent="0.2"/>
    <row r="13282" x14ac:dyDescent="0.2"/>
    <row r="13283" x14ac:dyDescent="0.2"/>
    <row r="13284" x14ac:dyDescent="0.2"/>
    <row r="13285" x14ac:dyDescent="0.2"/>
    <row r="13286" x14ac:dyDescent="0.2"/>
    <row r="13287" x14ac:dyDescent="0.2"/>
    <row r="13288" x14ac:dyDescent="0.2"/>
    <row r="13289" x14ac:dyDescent="0.2"/>
    <row r="13290" x14ac:dyDescent="0.2"/>
    <row r="13291" x14ac:dyDescent="0.2"/>
    <row r="13292" x14ac:dyDescent="0.2"/>
    <row r="13293" x14ac:dyDescent="0.2"/>
    <row r="13294" x14ac:dyDescent="0.2"/>
    <row r="13295" x14ac:dyDescent="0.2"/>
    <row r="13296" x14ac:dyDescent="0.2"/>
    <row r="13297" x14ac:dyDescent="0.2"/>
    <row r="13298" x14ac:dyDescent="0.2"/>
    <row r="13299" x14ac:dyDescent="0.2"/>
    <row r="13300" x14ac:dyDescent="0.2"/>
    <row r="13301" x14ac:dyDescent="0.2"/>
    <row r="13302" x14ac:dyDescent="0.2"/>
    <row r="13303" x14ac:dyDescent="0.2"/>
    <row r="13304" x14ac:dyDescent="0.2"/>
    <row r="13305" x14ac:dyDescent="0.2"/>
    <row r="13306" x14ac:dyDescent="0.2"/>
    <row r="13307" x14ac:dyDescent="0.2"/>
    <row r="13308" x14ac:dyDescent="0.2"/>
    <row r="13309" x14ac:dyDescent="0.2"/>
    <row r="13310" x14ac:dyDescent="0.2"/>
    <row r="13311" x14ac:dyDescent="0.2"/>
    <row r="13312" x14ac:dyDescent="0.2"/>
    <row r="13313" x14ac:dyDescent="0.2"/>
    <row r="13314" x14ac:dyDescent="0.2"/>
    <row r="13315" x14ac:dyDescent="0.2"/>
    <row r="13316" x14ac:dyDescent="0.2"/>
    <row r="13317" x14ac:dyDescent="0.2"/>
    <row r="13318" x14ac:dyDescent="0.2"/>
    <row r="13319" x14ac:dyDescent="0.2"/>
    <row r="13320" x14ac:dyDescent="0.2"/>
    <row r="13321" x14ac:dyDescent="0.2"/>
    <row r="13322" x14ac:dyDescent="0.2"/>
    <row r="13323" x14ac:dyDescent="0.2"/>
    <row r="13324" x14ac:dyDescent="0.2"/>
    <row r="13325" x14ac:dyDescent="0.2"/>
    <row r="13326" x14ac:dyDescent="0.2"/>
    <row r="13327" x14ac:dyDescent="0.2"/>
    <row r="13328" x14ac:dyDescent="0.2"/>
    <row r="13329" x14ac:dyDescent="0.2"/>
    <row r="13330" x14ac:dyDescent="0.2"/>
    <row r="13331" x14ac:dyDescent="0.2"/>
    <row r="13332" x14ac:dyDescent="0.2"/>
    <row r="13333" x14ac:dyDescent="0.2"/>
    <row r="13334" x14ac:dyDescent="0.2"/>
    <row r="13335" x14ac:dyDescent="0.2"/>
    <row r="13336" x14ac:dyDescent="0.2"/>
    <row r="13337" x14ac:dyDescent="0.2"/>
    <row r="13338" x14ac:dyDescent="0.2"/>
    <row r="13339" x14ac:dyDescent="0.2"/>
    <row r="13340" x14ac:dyDescent="0.2"/>
    <row r="13341" x14ac:dyDescent="0.2"/>
    <row r="13342" x14ac:dyDescent="0.2"/>
    <row r="13343" x14ac:dyDescent="0.2"/>
    <row r="13344" x14ac:dyDescent="0.2"/>
    <row r="13345" x14ac:dyDescent="0.2"/>
    <row r="13346" x14ac:dyDescent="0.2"/>
    <row r="13347" x14ac:dyDescent="0.2"/>
    <row r="13348" x14ac:dyDescent="0.2"/>
    <row r="13349" x14ac:dyDescent="0.2"/>
    <row r="13350" x14ac:dyDescent="0.2"/>
    <row r="13351" x14ac:dyDescent="0.2"/>
    <row r="13352" x14ac:dyDescent="0.2"/>
    <row r="13353" x14ac:dyDescent="0.2"/>
    <row r="13354" x14ac:dyDescent="0.2"/>
    <row r="13355" x14ac:dyDescent="0.2"/>
    <row r="13356" x14ac:dyDescent="0.2"/>
    <row r="13357" x14ac:dyDescent="0.2"/>
    <row r="13358" x14ac:dyDescent="0.2"/>
    <row r="13359" x14ac:dyDescent="0.2"/>
    <row r="13360" x14ac:dyDescent="0.2"/>
    <row r="13361" x14ac:dyDescent="0.2"/>
    <row r="13362" x14ac:dyDescent="0.2"/>
    <row r="13363" x14ac:dyDescent="0.2"/>
    <row r="13364" x14ac:dyDescent="0.2"/>
    <row r="13365" x14ac:dyDescent="0.2"/>
    <row r="13366" x14ac:dyDescent="0.2"/>
    <row r="13367" x14ac:dyDescent="0.2"/>
    <row r="13368" x14ac:dyDescent="0.2"/>
    <row r="13369" x14ac:dyDescent="0.2"/>
    <row r="13370" x14ac:dyDescent="0.2"/>
    <row r="13371" x14ac:dyDescent="0.2"/>
    <row r="13372" x14ac:dyDescent="0.2"/>
    <row r="13373" x14ac:dyDescent="0.2"/>
    <row r="13374" x14ac:dyDescent="0.2"/>
    <row r="13375" x14ac:dyDescent="0.2"/>
    <row r="13376" x14ac:dyDescent="0.2"/>
    <row r="13377" x14ac:dyDescent="0.2"/>
    <row r="13378" x14ac:dyDescent="0.2"/>
    <row r="13379" x14ac:dyDescent="0.2"/>
    <row r="13380" x14ac:dyDescent="0.2"/>
    <row r="13381" x14ac:dyDescent="0.2"/>
    <row r="13382" x14ac:dyDescent="0.2"/>
    <row r="13383" x14ac:dyDescent="0.2"/>
    <row r="13384" x14ac:dyDescent="0.2"/>
    <row r="13385" x14ac:dyDescent="0.2"/>
    <row r="13386" x14ac:dyDescent="0.2"/>
    <row r="13387" x14ac:dyDescent="0.2"/>
    <row r="13388" x14ac:dyDescent="0.2"/>
    <row r="13389" x14ac:dyDescent="0.2"/>
    <row r="13390" x14ac:dyDescent="0.2"/>
    <row r="13391" x14ac:dyDescent="0.2"/>
    <row r="13392" x14ac:dyDescent="0.2"/>
    <row r="13393" x14ac:dyDescent="0.2"/>
    <row r="13394" x14ac:dyDescent="0.2"/>
    <row r="13395" x14ac:dyDescent="0.2"/>
    <row r="13396" x14ac:dyDescent="0.2"/>
    <row r="13397" x14ac:dyDescent="0.2"/>
    <row r="13398" x14ac:dyDescent="0.2"/>
    <row r="13399" x14ac:dyDescent="0.2"/>
    <row r="13400" x14ac:dyDescent="0.2"/>
    <row r="13401" x14ac:dyDescent="0.2"/>
    <row r="13402" x14ac:dyDescent="0.2"/>
    <row r="13403" x14ac:dyDescent="0.2"/>
    <row r="13404" x14ac:dyDescent="0.2"/>
    <row r="13405" x14ac:dyDescent="0.2"/>
    <row r="13406" x14ac:dyDescent="0.2"/>
    <row r="13407" x14ac:dyDescent="0.2"/>
    <row r="13408" x14ac:dyDescent="0.2"/>
    <row r="13409" x14ac:dyDescent="0.2"/>
    <row r="13410" x14ac:dyDescent="0.2"/>
    <row r="13411" x14ac:dyDescent="0.2"/>
    <row r="13412" x14ac:dyDescent="0.2"/>
    <row r="13413" x14ac:dyDescent="0.2"/>
    <row r="13414" x14ac:dyDescent="0.2"/>
    <row r="13415" x14ac:dyDescent="0.2"/>
    <row r="13416" x14ac:dyDescent="0.2"/>
    <row r="13417" x14ac:dyDescent="0.2"/>
    <row r="13418" x14ac:dyDescent="0.2"/>
    <row r="13419" x14ac:dyDescent="0.2"/>
    <row r="13420" x14ac:dyDescent="0.2"/>
    <row r="13421" x14ac:dyDescent="0.2"/>
    <row r="13422" x14ac:dyDescent="0.2"/>
    <row r="13423" x14ac:dyDescent="0.2"/>
    <row r="13424" x14ac:dyDescent="0.2"/>
    <row r="13425" x14ac:dyDescent="0.2"/>
    <row r="13426" x14ac:dyDescent="0.2"/>
    <row r="13427" x14ac:dyDescent="0.2"/>
    <row r="13428" x14ac:dyDescent="0.2"/>
    <row r="13429" x14ac:dyDescent="0.2"/>
    <row r="13430" x14ac:dyDescent="0.2"/>
    <row r="13431" x14ac:dyDescent="0.2"/>
    <row r="13432" x14ac:dyDescent="0.2"/>
    <row r="13433" x14ac:dyDescent="0.2"/>
    <row r="13434" x14ac:dyDescent="0.2"/>
    <row r="13435" x14ac:dyDescent="0.2"/>
    <row r="13436" x14ac:dyDescent="0.2"/>
    <row r="13437" x14ac:dyDescent="0.2"/>
    <row r="13438" x14ac:dyDescent="0.2"/>
    <row r="13439" x14ac:dyDescent="0.2"/>
    <row r="13440" x14ac:dyDescent="0.2"/>
    <row r="13441" x14ac:dyDescent="0.2"/>
    <row r="13442" x14ac:dyDescent="0.2"/>
    <row r="13443" x14ac:dyDescent="0.2"/>
    <row r="13444" x14ac:dyDescent="0.2"/>
    <row r="13445" x14ac:dyDescent="0.2"/>
    <row r="13446" x14ac:dyDescent="0.2"/>
    <row r="13447" x14ac:dyDescent="0.2"/>
    <row r="13448" x14ac:dyDescent="0.2"/>
    <row r="13449" x14ac:dyDescent="0.2"/>
    <row r="13450" x14ac:dyDescent="0.2"/>
    <row r="13451" x14ac:dyDescent="0.2"/>
    <row r="13452" x14ac:dyDescent="0.2"/>
    <row r="13453" x14ac:dyDescent="0.2"/>
    <row r="13454" x14ac:dyDescent="0.2"/>
    <row r="13455" x14ac:dyDescent="0.2"/>
    <row r="13456" x14ac:dyDescent="0.2"/>
    <row r="13457" x14ac:dyDescent="0.2"/>
    <row r="13458" x14ac:dyDescent="0.2"/>
    <row r="13459" x14ac:dyDescent="0.2"/>
    <row r="13460" x14ac:dyDescent="0.2"/>
    <row r="13461" x14ac:dyDescent="0.2"/>
    <row r="13462" x14ac:dyDescent="0.2"/>
    <row r="13463" x14ac:dyDescent="0.2"/>
    <row r="13464" x14ac:dyDescent="0.2"/>
    <row r="13465" x14ac:dyDescent="0.2"/>
    <row r="13466" x14ac:dyDescent="0.2"/>
    <row r="13467" x14ac:dyDescent="0.2"/>
    <row r="13468" x14ac:dyDescent="0.2"/>
    <row r="13469" x14ac:dyDescent="0.2"/>
    <row r="13470" x14ac:dyDescent="0.2"/>
    <row r="13471" x14ac:dyDescent="0.2"/>
    <row r="13472" x14ac:dyDescent="0.2"/>
    <row r="13473" x14ac:dyDescent="0.2"/>
    <row r="13474" x14ac:dyDescent="0.2"/>
    <row r="13475" x14ac:dyDescent="0.2"/>
    <row r="13476" x14ac:dyDescent="0.2"/>
    <row r="13477" x14ac:dyDescent="0.2"/>
    <row r="13478" x14ac:dyDescent="0.2"/>
    <row r="13479" x14ac:dyDescent="0.2"/>
    <row r="13480" x14ac:dyDescent="0.2"/>
    <row r="13481" x14ac:dyDescent="0.2"/>
    <row r="13482" x14ac:dyDescent="0.2"/>
    <row r="13483" x14ac:dyDescent="0.2"/>
    <row r="13484" x14ac:dyDescent="0.2"/>
    <row r="13485" x14ac:dyDescent="0.2"/>
    <row r="13486" x14ac:dyDescent="0.2"/>
    <row r="13487" x14ac:dyDescent="0.2"/>
    <row r="13488" x14ac:dyDescent="0.2"/>
    <row r="13489" x14ac:dyDescent="0.2"/>
    <row r="13490" x14ac:dyDescent="0.2"/>
    <row r="13491" x14ac:dyDescent="0.2"/>
    <row r="13492" x14ac:dyDescent="0.2"/>
    <row r="13493" x14ac:dyDescent="0.2"/>
    <row r="13494" x14ac:dyDescent="0.2"/>
    <row r="13495" x14ac:dyDescent="0.2"/>
    <row r="13496" x14ac:dyDescent="0.2"/>
    <row r="13497" x14ac:dyDescent="0.2"/>
    <row r="13498" x14ac:dyDescent="0.2"/>
    <row r="13499" x14ac:dyDescent="0.2"/>
    <row r="13500" x14ac:dyDescent="0.2"/>
    <row r="13501" x14ac:dyDescent="0.2"/>
    <row r="13502" x14ac:dyDescent="0.2"/>
    <row r="13503" x14ac:dyDescent="0.2"/>
    <row r="13504" x14ac:dyDescent="0.2"/>
    <row r="13505" x14ac:dyDescent="0.2"/>
    <row r="13506" x14ac:dyDescent="0.2"/>
    <row r="13507" x14ac:dyDescent="0.2"/>
    <row r="13508" x14ac:dyDescent="0.2"/>
    <row r="13509" x14ac:dyDescent="0.2"/>
    <row r="13510" x14ac:dyDescent="0.2"/>
    <row r="13511" x14ac:dyDescent="0.2"/>
    <row r="13512" x14ac:dyDescent="0.2"/>
    <row r="13513" x14ac:dyDescent="0.2"/>
    <row r="13514" x14ac:dyDescent="0.2"/>
    <row r="13515" x14ac:dyDescent="0.2"/>
    <row r="13516" x14ac:dyDescent="0.2"/>
    <row r="13517" x14ac:dyDescent="0.2"/>
    <row r="13518" x14ac:dyDescent="0.2"/>
    <row r="13519" x14ac:dyDescent="0.2"/>
    <row r="13520" x14ac:dyDescent="0.2"/>
    <row r="13521" x14ac:dyDescent="0.2"/>
    <row r="13522" x14ac:dyDescent="0.2"/>
    <row r="13523" x14ac:dyDescent="0.2"/>
    <row r="13524" x14ac:dyDescent="0.2"/>
    <row r="13525" x14ac:dyDescent="0.2"/>
    <row r="13526" x14ac:dyDescent="0.2"/>
    <row r="13527" x14ac:dyDescent="0.2"/>
    <row r="13528" x14ac:dyDescent="0.2"/>
    <row r="13529" x14ac:dyDescent="0.2"/>
    <row r="13530" x14ac:dyDescent="0.2"/>
    <row r="13531" x14ac:dyDescent="0.2"/>
    <row r="13532" x14ac:dyDescent="0.2"/>
    <row r="13533" x14ac:dyDescent="0.2"/>
    <row r="13534" x14ac:dyDescent="0.2"/>
    <row r="13535" x14ac:dyDescent="0.2"/>
    <row r="13536" x14ac:dyDescent="0.2"/>
    <row r="13537" x14ac:dyDescent="0.2"/>
    <row r="13538" x14ac:dyDescent="0.2"/>
    <row r="13539" x14ac:dyDescent="0.2"/>
    <row r="13540" x14ac:dyDescent="0.2"/>
    <row r="13541" x14ac:dyDescent="0.2"/>
    <row r="13542" x14ac:dyDescent="0.2"/>
    <row r="13543" x14ac:dyDescent="0.2"/>
    <row r="13544" x14ac:dyDescent="0.2"/>
    <row r="13545" x14ac:dyDescent="0.2"/>
    <row r="13546" x14ac:dyDescent="0.2"/>
    <row r="13547" x14ac:dyDescent="0.2"/>
    <row r="13548" x14ac:dyDescent="0.2"/>
    <row r="13549" x14ac:dyDescent="0.2"/>
    <row r="13550" x14ac:dyDescent="0.2"/>
    <row r="13551" x14ac:dyDescent="0.2"/>
    <row r="13552" x14ac:dyDescent="0.2"/>
    <row r="13553" x14ac:dyDescent="0.2"/>
    <row r="13554" x14ac:dyDescent="0.2"/>
    <row r="13555" x14ac:dyDescent="0.2"/>
    <row r="13556" x14ac:dyDescent="0.2"/>
    <row r="13557" x14ac:dyDescent="0.2"/>
    <row r="13558" x14ac:dyDescent="0.2"/>
    <row r="13559" x14ac:dyDescent="0.2"/>
    <row r="13560" x14ac:dyDescent="0.2"/>
    <row r="13561" x14ac:dyDescent="0.2"/>
    <row r="13562" x14ac:dyDescent="0.2"/>
    <row r="13563" x14ac:dyDescent="0.2"/>
    <row r="13564" x14ac:dyDescent="0.2"/>
    <row r="13565" x14ac:dyDescent="0.2"/>
    <row r="13566" x14ac:dyDescent="0.2"/>
    <row r="13567" x14ac:dyDescent="0.2"/>
    <row r="13568" x14ac:dyDescent="0.2"/>
    <row r="13569" x14ac:dyDescent="0.2"/>
    <row r="13570" x14ac:dyDescent="0.2"/>
    <row r="13571" x14ac:dyDescent="0.2"/>
    <row r="13572" x14ac:dyDescent="0.2"/>
    <row r="13573" x14ac:dyDescent="0.2"/>
    <row r="13574" x14ac:dyDescent="0.2"/>
    <row r="13575" x14ac:dyDescent="0.2"/>
    <row r="13576" x14ac:dyDescent="0.2"/>
    <row r="13577" x14ac:dyDescent="0.2"/>
    <row r="13578" x14ac:dyDescent="0.2"/>
    <row r="13579" x14ac:dyDescent="0.2"/>
    <row r="13580" x14ac:dyDescent="0.2"/>
    <row r="13581" x14ac:dyDescent="0.2"/>
    <row r="13582" x14ac:dyDescent="0.2"/>
    <row r="13583" x14ac:dyDescent="0.2"/>
    <row r="13584" x14ac:dyDescent="0.2"/>
    <row r="13585" x14ac:dyDescent="0.2"/>
    <row r="13586" x14ac:dyDescent="0.2"/>
    <row r="13587" x14ac:dyDescent="0.2"/>
    <row r="13588" x14ac:dyDescent="0.2"/>
    <row r="13589" x14ac:dyDescent="0.2"/>
    <row r="13590" x14ac:dyDescent="0.2"/>
    <row r="13591" x14ac:dyDescent="0.2"/>
    <row r="13592" x14ac:dyDescent="0.2"/>
    <row r="13593" x14ac:dyDescent="0.2"/>
    <row r="13594" x14ac:dyDescent="0.2"/>
    <row r="13595" x14ac:dyDescent="0.2"/>
    <row r="13596" x14ac:dyDescent="0.2"/>
    <row r="13597" x14ac:dyDescent="0.2"/>
    <row r="13598" x14ac:dyDescent="0.2"/>
    <row r="13599" x14ac:dyDescent="0.2"/>
    <row r="13600" x14ac:dyDescent="0.2"/>
    <row r="13601" x14ac:dyDescent="0.2"/>
    <row r="13602" x14ac:dyDescent="0.2"/>
    <row r="13603" x14ac:dyDescent="0.2"/>
    <row r="13604" x14ac:dyDescent="0.2"/>
    <row r="13605" x14ac:dyDescent="0.2"/>
    <row r="13606" x14ac:dyDescent="0.2"/>
    <row r="13607" x14ac:dyDescent="0.2"/>
    <row r="13608" x14ac:dyDescent="0.2"/>
    <row r="13609" x14ac:dyDescent="0.2"/>
    <row r="13610" x14ac:dyDescent="0.2"/>
    <row r="13611" x14ac:dyDescent="0.2"/>
    <row r="13612" x14ac:dyDescent="0.2"/>
    <row r="13613" x14ac:dyDescent="0.2"/>
    <row r="13614" x14ac:dyDescent="0.2"/>
    <row r="13615" x14ac:dyDescent="0.2"/>
    <row r="13616" x14ac:dyDescent="0.2"/>
    <row r="13617" x14ac:dyDescent="0.2"/>
    <row r="13618" x14ac:dyDescent="0.2"/>
    <row r="13619" x14ac:dyDescent="0.2"/>
    <row r="13620" x14ac:dyDescent="0.2"/>
    <row r="13621" x14ac:dyDescent="0.2"/>
    <row r="13622" x14ac:dyDescent="0.2"/>
    <row r="13623" x14ac:dyDescent="0.2"/>
    <row r="13624" x14ac:dyDescent="0.2"/>
    <row r="13625" x14ac:dyDescent="0.2"/>
    <row r="13626" x14ac:dyDescent="0.2"/>
    <row r="13627" x14ac:dyDescent="0.2"/>
    <row r="13628" x14ac:dyDescent="0.2"/>
    <row r="13629" x14ac:dyDescent="0.2"/>
    <row r="13630" x14ac:dyDescent="0.2"/>
    <row r="13631" x14ac:dyDescent="0.2"/>
    <row r="13632" x14ac:dyDescent="0.2"/>
    <row r="13633" x14ac:dyDescent="0.2"/>
    <row r="13634" x14ac:dyDescent="0.2"/>
    <row r="13635" x14ac:dyDescent="0.2"/>
    <row r="13636" x14ac:dyDescent="0.2"/>
    <row r="13637" x14ac:dyDescent="0.2"/>
    <row r="13638" x14ac:dyDescent="0.2"/>
    <row r="13639" x14ac:dyDescent="0.2"/>
    <row r="13640" x14ac:dyDescent="0.2"/>
    <row r="13641" x14ac:dyDescent="0.2"/>
    <row r="13642" x14ac:dyDescent="0.2"/>
    <row r="13643" x14ac:dyDescent="0.2"/>
    <row r="13644" x14ac:dyDescent="0.2"/>
    <row r="13645" x14ac:dyDescent="0.2"/>
    <row r="13646" x14ac:dyDescent="0.2"/>
    <row r="13647" x14ac:dyDescent="0.2"/>
    <row r="13648" x14ac:dyDescent="0.2"/>
    <row r="13649" x14ac:dyDescent="0.2"/>
    <row r="13650" x14ac:dyDescent="0.2"/>
    <row r="13651" x14ac:dyDescent="0.2"/>
    <row r="13652" x14ac:dyDescent="0.2"/>
    <row r="13653" x14ac:dyDescent="0.2"/>
    <row r="13654" x14ac:dyDescent="0.2"/>
    <row r="13655" x14ac:dyDescent="0.2"/>
    <row r="13656" x14ac:dyDescent="0.2"/>
    <row r="13657" x14ac:dyDescent="0.2"/>
    <row r="13658" x14ac:dyDescent="0.2"/>
    <row r="13659" x14ac:dyDescent="0.2"/>
    <row r="13660" x14ac:dyDescent="0.2"/>
    <row r="13661" x14ac:dyDescent="0.2"/>
    <row r="13662" x14ac:dyDescent="0.2"/>
    <row r="13663" x14ac:dyDescent="0.2"/>
    <row r="13664" x14ac:dyDescent="0.2"/>
    <row r="13665" x14ac:dyDescent="0.2"/>
    <row r="13666" x14ac:dyDescent="0.2"/>
    <row r="13667" x14ac:dyDescent="0.2"/>
    <row r="13668" x14ac:dyDescent="0.2"/>
    <row r="13669" x14ac:dyDescent="0.2"/>
    <row r="13670" x14ac:dyDescent="0.2"/>
    <row r="13671" x14ac:dyDescent="0.2"/>
    <row r="13672" x14ac:dyDescent="0.2"/>
    <row r="13673" x14ac:dyDescent="0.2"/>
    <row r="13674" x14ac:dyDescent="0.2"/>
    <row r="13675" x14ac:dyDescent="0.2"/>
    <row r="13676" x14ac:dyDescent="0.2"/>
    <row r="13677" x14ac:dyDescent="0.2"/>
    <row r="13678" x14ac:dyDescent="0.2"/>
    <row r="13679" x14ac:dyDescent="0.2"/>
    <row r="13680" x14ac:dyDescent="0.2"/>
    <row r="13681" x14ac:dyDescent="0.2"/>
    <row r="13682" x14ac:dyDescent="0.2"/>
    <row r="13683" x14ac:dyDescent="0.2"/>
    <row r="13684" x14ac:dyDescent="0.2"/>
    <row r="13685" x14ac:dyDescent="0.2"/>
    <row r="13686" x14ac:dyDescent="0.2"/>
    <row r="13687" x14ac:dyDescent="0.2"/>
    <row r="13688" x14ac:dyDescent="0.2"/>
    <row r="13689" x14ac:dyDescent="0.2"/>
    <row r="13690" x14ac:dyDescent="0.2"/>
    <row r="13691" x14ac:dyDescent="0.2"/>
    <row r="13692" x14ac:dyDescent="0.2"/>
    <row r="13693" x14ac:dyDescent="0.2"/>
    <row r="13694" x14ac:dyDescent="0.2"/>
    <row r="13695" x14ac:dyDescent="0.2"/>
    <row r="13696" x14ac:dyDescent="0.2"/>
    <row r="13697" x14ac:dyDescent="0.2"/>
    <row r="13698" x14ac:dyDescent="0.2"/>
    <row r="13699" x14ac:dyDescent="0.2"/>
    <row r="13700" x14ac:dyDescent="0.2"/>
    <row r="13701" x14ac:dyDescent="0.2"/>
    <row r="13702" x14ac:dyDescent="0.2"/>
    <row r="13703" x14ac:dyDescent="0.2"/>
    <row r="13704" x14ac:dyDescent="0.2"/>
    <row r="13705" x14ac:dyDescent="0.2"/>
    <row r="13706" x14ac:dyDescent="0.2"/>
    <row r="13707" x14ac:dyDescent="0.2"/>
    <row r="13708" x14ac:dyDescent="0.2"/>
    <row r="13709" x14ac:dyDescent="0.2"/>
    <row r="13710" x14ac:dyDescent="0.2"/>
    <row r="13711" x14ac:dyDescent="0.2"/>
    <row r="13712" x14ac:dyDescent="0.2"/>
    <row r="13713" x14ac:dyDescent="0.2"/>
    <row r="13714" x14ac:dyDescent="0.2"/>
    <row r="13715" x14ac:dyDescent="0.2"/>
    <row r="13716" x14ac:dyDescent="0.2"/>
    <row r="13717" x14ac:dyDescent="0.2"/>
    <row r="13718" x14ac:dyDescent="0.2"/>
    <row r="13719" x14ac:dyDescent="0.2"/>
    <row r="13720" x14ac:dyDescent="0.2"/>
    <row r="13721" x14ac:dyDescent="0.2"/>
    <row r="13722" x14ac:dyDescent="0.2"/>
    <row r="13723" x14ac:dyDescent="0.2"/>
    <row r="13724" x14ac:dyDescent="0.2"/>
    <row r="13725" x14ac:dyDescent="0.2"/>
    <row r="13726" x14ac:dyDescent="0.2"/>
    <row r="13727" x14ac:dyDescent="0.2"/>
    <row r="13728" x14ac:dyDescent="0.2"/>
    <row r="13729" x14ac:dyDescent="0.2"/>
    <row r="13730" x14ac:dyDescent="0.2"/>
    <row r="13731" x14ac:dyDescent="0.2"/>
    <row r="13732" x14ac:dyDescent="0.2"/>
    <row r="13733" x14ac:dyDescent="0.2"/>
    <row r="13734" x14ac:dyDescent="0.2"/>
    <row r="13735" x14ac:dyDescent="0.2"/>
    <row r="13736" x14ac:dyDescent="0.2"/>
    <row r="13737" x14ac:dyDescent="0.2"/>
    <row r="13738" x14ac:dyDescent="0.2"/>
    <row r="13739" x14ac:dyDescent="0.2"/>
    <row r="13740" x14ac:dyDescent="0.2"/>
    <row r="13741" x14ac:dyDescent="0.2"/>
    <row r="13742" x14ac:dyDescent="0.2"/>
    <row r="13743" x14ac:dyDescent="0.2"/>
    <row r="13744" x14ac:dyDescent="0.2"/>
    <row r="13745" x14ac:dyDescent="0.2"/>
    <row r="13746" x14ac:dyDescent="0.2"/>
    <row r="13747" x14ac:dyDescent="0.2"/>
    <row r="13748" x14ac:dyDescent="0.2"/>
    <row r="13749" x14ac:dyDescent="0.2"/>
    <row r="13750" x14ac:dyDescent="0.2"/>
    <row r="13751" x14ac:dyDescent="0.2"/>
    <row r="13752" x14ac:dyDescent="0.2"/>
    <row r="13753" x14ac:dyDescent="0.2"/>
    <row r="13754" x14ac:dyDescent="0.2"/>
    <row r="13755" x14ac:dyDescent="0.2"/>
    <row r="13756" x14ac:dyDescent="0.2"/>
    <row r="13757" x14ac:dyDescent="0.2"/>
    <row r="13758" x14ac:dyDescent="0.2"/>
    <row r="13759" x14ac:dyDescent="0.2"/>
    <row r="13760" x14ac:dyDescent="0.2"/>
    <row r="13761" x14ac:dyDescent="0.2"/>
    <row r="13762" x14ac:dyDescent="0.2"/>
    <row r="13763" x14ac:dyDescent="0.2"/>
    <row r="13764" x14ac:dyDescent="0.2"/>
    <row r="13765" x14ac:dyDescent="0.2"/>
    <row r="13766" x14ac:dyDescent="0.2"/>
    <row r="13767" x14ac:dyDescent="0.2"/>
    <row r="13768" x14ac:dyDescent="0.2"/>
    <row r="13769" x14ac:dyDescent="0.2"/>
    <row r="13770" x14ac:dyDescent="0.2"/>
    <row r="13771" x14ac:dyDescent="0.2"/>
    <row r="13772" x14ac:dyDescent="0.2"/>
    <row r="13773" x14ac:dyDescent="0.2"/>
    <row r="13774" x14ac:dyDescent="0.2"/>
    <row r="13775" x14ac:dyDescent="0.2"/>
    <row r="13776" x14ac:dyDescent="0.2"/>
    <row r="13777" x14ac:dyDescent="0.2"/>
    <row r="13778" x14ac:dyDescent="0.2"/>
    <row r="13779" x14ac:dyDescent="0.2"/>
    <row r="13780" x14ac:dyDescent="0.2"/>
    <row r="13781" x14ac:dyDescent="0.2"/>
    <row r="13782" x14ac:dyDescent="0.2"/>
    <row r="13783" x14ac:dyDescent="0.2"/>
    <row r="13784" x14ac:dyDescent="0.2"/>
    <row r="13785" x14ac:dyDescent="0.2"/>
    <row r="13786" x14ac:dyDescent="0.2"/>
    <row r="13787" x14ac:dyDescent="0.2"/>
    <row r="13788" x14ac:dyDescent="0.2"/>
    <row r="13789" x14ac:dyDescent="0.2"/>
    <row r="13790" x14ac:dyDescent="0.2"/>
    <row r="13791" x14ac:dyDescent="0.2"/>
    <row r="13792" x14ac:dyDescent="0.2"/>
    <row r="13793" x14ac:dyDescent="0.2"/>
    <row r="13794" x14ac:dyDescent="0.2"/>
    <row r="13795" x14ac:dyDescent="0.2"/>
    <row r="13796" x14ac:dyDescent="0.2"/>
    <row r="13797" x14ac:dyDescent="0.2"/>
    <row r="13798" x14ac:dyDescent="0.2"/>
    <row r="13799" x14ac:dyDescent="0.2"/>
    <row r="13800" x14ac:dyDescent="0.2"/>
    <row r="13801" x14ac:dyDescent="0.2"/>
    <row r="13802" x14ac:dyDescent="0.2"/>
    <row r="13803" x14ac:dyDescent="0.2"/>
    <row r="13804" x14ac:dyDescent="0.2"/>
    <row r="13805" x14ac:dyDescent="0.2"/>
    <row r="13806" x14ac:dyDescent="0.2"/>
    <row r="13807" x14ac:dyDescent="0.2"/>
    <row r="13808" x14ac:dyDescent="0.2"/>
    <row r="13809" x14ac:dyDescent="0.2"/>
    <row r="13810" x14ac:dyDescent="0.2"/>
    <row r="13811" x14ac:dyDescent="0.2"/>
    <row r="13812" x14ac:dyDescent="0.2"/>
    <row r="13813" x14ac:dyDescent="0.2"/>
    <row r="13814" x14ac:dyDescent="0.2"/>
    <row r="13815" x14ac:dyDescent="0.2"/>
    <row r="13816" x14ac:dyDescent="0.2"/>
    <row r="13817" x14ac:dyDescent="0.2"/>
    <row r="13818" x14ac:dyDescent="0.2"/>
    <row r="13819" x14ac:dyDescent="0.2"/>
    <row r="13820" x14ac:dyDescent="0.2"/>
    <row r="13821" x14ac:dyDescent="0.2"/>
    <row r="13822" x14ac:dyDescent="0.2"/>
    <row r="13823" x14ac:dyDescent="0.2"/>
    <row r="13824" x14ac:dyDescent="0.2"/>
    <row r="13825" x14ac:dyDescent="0.2"/>
    <row r="13826" x14ac:dyDescent="0.2"/>
    <row r="13827" x14ac:dyDescent="0.2"/>
    <row r="13828" x14ac:dyDescent="0.2"/>
    <row r="13829" x14ac:dyDescent="0.2"/>
    <row r="13830" x14ac:dyDescent="0.2"/>
    <row r="13831" x14ac:dyDescent="0.2"/>
    <row r="13832" x14ac:dyDescent="0.2"/>
    <row r="13833" x14ac:dyDescent="0.2"/>
    <row r="13834" x14ac:dyDescent="0.2"/>
    <row r="13835" x14ac:dyDescent="0.2"/>
    <row r="13836" x14ac:dyDescent="0.2"/>
    <row r="13837" x14ac:dyDescent="0.2"/>
    <row r="13838" x14ac:dyDescent="0.2"/>
    <row r="13839" x14ac:dyDescent="0.2"/>
    <row r="13840" x14ac:dyDescent="0.2"/>
    <row r="13841" x14ac:dyDescent="0.2"/>
    <row r="13842" x14ac:dyDescent="0.2"/>
    <row r="13843" x14ac:dyDescent="0.2"/>
    <row r="13844" x14ac:dyDescent="0.2"/>
    <row r="13845" x14ac:dyDescent="0.2"/>
    <row r="13846" x14ac:dyDescent="0.2"/>
    <row r="13847" x14ac:dyDescent="0.2"/>
    <row r="13848" x14ac:dyDescent="0.2"/>
    <row r="13849" x14ac:dyDescent="0.2"/>
    <row r="13850" x14ac:dyDescent="0.2"/>
    <row r="13851" x14ac:dyDescent="0.2"/>
    <row r="13852" x14ac:dyDescent="0.2"/>
    <row r="13853" x14ac:dyDescent="0.2"/>
    <row r="13854" x14ac:dyDescent="0.2"/>
    <row r="13855" x14ac:dyDescent="0.2"/>
    <row r="13856" x14ac:dyDescent="0.2"/>
    <row r="13857" x14ac:dyDescent="0.2"/>
    <row r="13858" x14ac:dyDescent="0.2"/>
    <row r="13859" x14ac:dyDescent="0.2"/>
    <row r="13860" x14ac:dyDescent="0.2"/>
    <row r="13861" x14ac:dyDescent="0.2"/>
    <row r="13862" x14ac:dyDescent="0.2"/>
    <row r="13863" x14ac:dyDescent="0.2"/>
    <row r="13864" x14ac:dyDescent="0.2"/>
    <row r="13865" x14ac:dyDescent="0.2"/>
    <row r="13866" x14ac:dyDescent="0.2"/>
    <row r="13867" x14ac:dyDescent="0.2"/>
    <row r="13868" x14ac:dyDescent="0.2"/>
    <row r="13869" x14ac:dyDescent="0.2"/>
    <row r="13870" x14ac:dyDescent="0.2"/>
    <row r="13871" x14ac:dyDescent="0.2"/>
    <row r="13872" x14ac:dyDescent="0.2"/>
    <row r="13873" x14ac:dyDescent="0.2"/>
    <row r="13874" x14ac:dyDescent="0.2"/>
    <row r="13875" x14ac:dyDescent="0.2"/>
    <row r="13876" x14ac:dyDescent="0.2"/>
    <row r="13877" x14ac:dyDescent="0.2"/>
    <row r="13878" x14ac:dyDescent="0.2"/>
    <row r="13879" x14ac:dyDescent="0.2"/>
    <row r="13880" x14ac:dyDescent="0.2"/>
    <row r="13881" x14ac:dyDescent="0.2"/>
    <row r="13882" x14ac:dyDescent="0.2"/>
    <row r="13883" x14ac:dyDescent="0.2"/>
    <row r="13884" x14ac:dyDescent="0.2"/>
    <row r="13885" x14ac:dyDescent="0.2"/>
    <row r="13886" x14ac:dyDescent="0.2"/>
    <row r="13887" x14ac:dyDescent="0.2"/>
    <row r="13888" x14ac:dyDescent="0.2"/>
    <row r="13889" x14ac:dyDescent="0.2"/>
    <row r="13890" x14ac:dyDescent="0.2"/>
    <row r="13891" x14ac:dyDescent="0.2"/>
    <row r="13892" x14ac:dyDescent="0.2"/>
    <row r="13893" x14ac:dyDescent="0.2"/>
    <row r="13894" x14ac:dyDescent="0.2"/>
    <row r="13895" x14ac:dyDescent="0.2"/>
    <row r="13896" x14ac:dyDescent="0.2"/>
    <row r="13897" x14ac:dyDescent="0.2"/>
    <row r="13898" x14ac:dyDescent="0.2"/>
    <row r="13899" x14ac:dyDescent="0.2"/>
    <row r="13900" x14ac:dyDescent="0.2"/>
    <row r="13901" x14ac:dyDescent="0.2"/>
    <row r="13902" x14ac:dyDescent="0.2"/>
    <row r="13903" x14ac:dyDescent="0.2"/>
    <row r="13904" x14ac:dyDescent="0.2"/>
    <row r="13905" x14ac:dyDescent="0.2"/>
    <row r="13906" x14ac:dyDescent="0.2"/>
    <row r="13907" x14ac:dyDescent="0.2"/>
    <row r="13908" x14ac:dyDescent="0.2"/>
    <row r="13909" x14ac:dyDescent="0.2"/>
    <row r="13910" x14ac:dyDescent="0.2"/>
    <row r="13911" x14ac:dyDescent="0.2"/>
    <row r="13912" x14ac:dyDescent="0.2"/>
    <row r="13913" x14ac:dyDescent="0.2"/>
    <row r="13914" x14ac:dyDescent="0.2"/>
    <row r="13915" x14ac:dyDescent="0.2"/>
    <row r="13916" x14ac:dyDescent="0.2"/>
    <row r="13917" x14ac:dyDescent="0.2"/>
    <row r="13918" x14ac:dyDescent="0.2"/>
    <row r="13919" x14ac:dyDescent="0.2"/>
    <row r="13920" x14ac:dyDescent="0.2"/>
    <row r="13921" x14ac:dyDescent="0.2"/>
    <row r="13922" x14ac:dyDescent="0.2"/>
    <row r="13923" x14ac:dyDescent="0.2"/>
    <row r="13924" x14ac:dyDescent="0.2"/>
    <row r="13925" x14ac:dyDescent="0.2"/>
    <row r="13926" x14ac:dyDescent="0.2"/>
    <row r="13927" x14ac:dyDescent="0.2"/>
    <row r="13928" x14ac:dyDescent="0.2"/>
    <row r="13929" x14ac:dyDescent="0.2"/>
    <row r="13930" x14ac:dyDescent="0.2"/>
    <row r="13931" x14ac:dyDescent="0.2"/>
    <row r="13932" x14ac:dyDescent="0.2"/>
    <row r="13933" x14ac:dyDescent="0.2"/>
    <row r="13934" x14ac:dyDescent="0.2"/>
    <row r="13935" x14ac:dyDescent="0.2"/>
    <row r="13936" x14ac:dyDescent="0.2"/>
    <row r="13937" x14ac:dyDescent="0.2"/>
    <row r="13938" x14ac:dyDescent="0.2"/>
    <row r="13939" x14ac:dyDescent="0.2"/>
    <row r="13940" x14ac:dyDescent="0.2"/>
    <row r="13941" x14ac:dyDescent="0.2"/>
    <row r="13942" x14ac:dyDescent="0.2"/>
    <row r="13943" x14ac:dyDescent="0.2"/>
    <row r="13944" x14ac:dyDescent="0.2"/>
    <row r="13945" x14ac:dyDescent="0.2"/>
    <row r="13946" x14ac:dyDescent="0.2"/>
    <row r="13947" x14ac:dyDescent="0.2"/>
    <row r="13948" x14ac:dyDescent="0.2"/>
    <row r="13949" x14ac:dyDescent="0.2"/>
    <row r="13950" x14ac:dyDescent="0.2"/>
    <row r="13951" x14ac:dyDescent="0.2"/>
    <row r="13952" x14ac:dyDescent="0.2"/>
    <row r="13953" x14ac:dyDescent="0.2"/>
    <row r="13954" x14ac:dyDescent="0.2"/>
    <row r="13955" x14ac:dyDescent="0.2"/>
    <row r="13956" x14ac:dyDescent="0.2"/>
    <row r="13957" x14ac:dyDescent="0.2"/>
    <row r="13958" x14ac:dyDescent="0.2"/>
    <row r="13959" x14ac:dyDescent="0.2"/>
    <row r="13960" x14ac:dyDescent="0.2"/>
    <row r="13961" x14ac:dyDescent="0.2"/>
    <row r="13962" x14ac:dyDescent="0.2"/>
    <row r="13963" x14ac:dyDescent="0.2"/>
    <row r="13964" x14ac:dyDescent="0.2"/>
    <row r="13965" x14ac:dyDescent="0.2"/>
    <row r="13966" x14ac:dyDescent="0.2"/>
    <row r="13967" x14ac:dyDescent="0.2"/>
    <row r="13968" x14ac:dyDescent="0.2"/>
    <row r="13969" x14ac:dyDescent="0.2"/>
    <row r="13970" x14ac:dyDescent="0.2"/>
    <row r="13971" x14ac:dyDescent="0.2"/>
    <row r="13972" x14ac:dyDescent="0.2"/>
    <row r="13973" x14ac:dyDescent="0.2"/>
    <row r="13974" x14ac:dyDescent="0.2"/>
    <row r="13975" x14ac:dyDescent="0.2"/>
    <row r="13976" x14ac:dyDescent="0.2"/>
    <row r="13977" x14ac:dyDescent="0.2"/>
    <row r="13978" x14ac:dyDescent="0.2"/>
    <row r="13979" x14ac:dyDescent="0.2"/>
    <row r="13980" x14ac:dyDescent="0.2"/>
    <row r="13981" x14ac:dyDescent="0.2"/>
    <row r="13982" x14ac:dyDescent="0.2"/>
    <row r="13983" x14ac:dyDescent="0.2"/>
    <row r="13984" x14ac:dyDescent="0.2"/>
    <row r="13985" x14ac:dyDescent="0.2"/>
    <row r="13986" x14ac:dyDescent="0.2"/>
    <row r="13987" x14ac:dyDescent="0.2"/>
    <row r="13988" x14ac:dyDescent="0.2"/>
    <row r="13989" x14ac:dyDescent="0.2"/>
    <row r="13990" x14ac:dyDescent="0.2"/>
    <row r="13991" x14ac:dyDescent="0.2"/>
    <row r="13992" x14ac:dyDescent="0.2"/>
    <row r="13993" x14ac:dyDescent="0.2"/>
    <row r="13994" x14ac:dyDescent="0.2"/>
    <row r="13995" x14ac:dyDescent="0.2"/>
    <row r="13996" x14ac:dyDescent="0.2"/>
    <row r="13997" x14ac:dyDescent="0.2"/>
    <row r="13998" x14ac:dyDescent="0.2"/>
    <row r="13999" x14ac:dyDescent="0.2"/>
    <row r="14000" x14ac:dyDescent="0.2"/>
    <row r="14001" x14ac:dyDescent="0.2"/>
    <row r="14002" x14ac:dyDescent="0.2"/>
    <row r="14003" x14ac:dyDescent="0.2"/>
    <row r="14004" x14ac:dyDescent="0.2"/>
    <row r="14005" x14ac:dyDescent="0.2"/>
    <row r="14006" x14ac:dyDescent="0.2"/>
    <row r="14007" x14ac:dyDescent="0.2"/>
    <row r="14008" x14ac:dyDescent="0.2"/>
    <row r="14009" x14ac:dyDescent="0.2"/>
    <row r="14010" x14ac:dyDescent="0.2"/>
    <row r="14011" x14ac:dyDescent="0.2"/>
    <row r="14012" x14ac:dyDescent="0.2"/>
    <row r="14013" x14ac:dyDescent="0.2"/>
    <row r="14014" x14ac:dyDescent="0.2"/>
    <row r="14015" x14ac:dyDescent="0.2"/>
    <row r="14016" x14ac:dyDescent="0.2"/>
    <row r="14017" x14ac:dyDescent="0.2"/>
    <row r="14018" x14ac:dyDescent="0.2"/>
    <row r="14019" x14ac:dyDescent="0.2"/>
    <row r="14020" x14ac:dyDescent="0.2"/>
    <row r="14021" x14ac:dyDescent="0.2"/>
    <row r="14022" x14ac:dyDescent="0.2"/>
    <row r="14023" x14ac:dyDescent="0.2"/>
    <row r="14024" x14ac:dyDescent="0.2"/>
    <row r="14025" x14ac:dyDescent="0.2"/>
    <row r="14026" x14ac:dyDescent="0.2"/>
    <row r="14027" x14ac:dyDescent="0.2"/>
    <row r="14028" x14ac:dyDescent="0.2"/>
    <row r="14029" x14ac:dyDescent="0.2"/>
    <row r="14030" x14ac:dyDescent="0.2"/>
    <row r="14031" x14ac:dyDescent="0.2"/>
    <row r="14032" x14ac:dyDescent="0.2"/>
    <row r="14033" x14ac:dyDescent="0.2"/>
    <row r="14034" x14ac:dyDescent="0.2"/>
    <row r="14035" x14ac:dyDescent="0.2"/>
    <row r="14036" x14ac:dyDescent="0.2"/>
    <row r="14037" x14ac:dyDescent="0.2"/>
    <row r="14038" x14ac:dyDescent="0.2"/>
    <row r="14039" x14ac:dyDescent="0.2"/>
    <row r="14040" x14ac:dyDescent="0.2"/>
    <row r="14041" x14ac:dyDescent="0.2"/>
    <row r="14042" x14ac:dyDescent="0.2"/>
    <row r="14043" x14ac:dyDescent="0.2"/>
    <row r="14044" x14ac:dyDescent="0.2"/>
    <row r="14045" x14ac:dyDescent="0.2"/>
    <row r="14046" x14ac:dyDescent="0.2"/>
    <row r="14047" x14ac:dyDescent="0.2"/>
    <row r="14048" x14ac:dyDescent="0.2"/>
    <row r="14049" x14ac:dyDescent="0.2"/>
    <row r="14050" x14ac:dyDescent="0.2"/>
    <row r="14051" x14ac:dyDescent="0.2"/>
    <row r="14052" x14ac:dyDescent="0.2"/>
    <row r="14053" x14ac:dyDescent="0.2"/>
    <row r="14054" x14ac:dyDescent="0.2"/>
    <row r="14055" x14ac:dyDescent="0.2"/>
    <row r="14056" x14ac:dyDescent="0.2"/>
    <row r="14057" x14ac:dyDescent="0.2"/>
    <row r="14058" x14ac:dyDescent="0.2"/>
    <row r="14059" x14ac:dyDescent="0.2"/>
    <row r="14060" x14ac:dyDescent="0.2"/>
    <row r="14061" x14ac:dyDescent="0.2"/>
    <row r="14062" x14ac:dyDescent="0.2"/>
    <row r="14063" x14ac:dyDescent="0.2"/>
    <row r="14064" x14ac:dyDescent="0.2"/>
    <row r="14065" x14ac:dyDescent="0.2"/>
    <row r="14066" x14ac:dyDescent="0.2"/>
    <row r="14067" x14ac:dyDescent="0.2"/>
    <row r="14068" x14ac:dyDescent="0.2"/>
    <row r="14069" x14ac:dyDescent="0.2"/>
    <row r="14070" x14ac:dyDescent="0.2"/>
    <row r="14071" x14ac:dyDescent="0.2"/>
    <row r="14072" x14ac:dyDescent="0.2"/>
    <row r="14073" x14ac:dyDescent="0.2"/>
    <row r="14074" x14ac:dyDescent="0.2"/>
    <row r="14075" x14ac:dyDescent="0.2"/>
    <row r="14076" x14ac:dyDescent="0.2"/>
    <row r="14077" x14ac:dyDescent="0.2"/>
    <row r="14078" x14ac:dyDescent="0.2"/>
    <row r="14079" x14ac:dyDescent="0.2"/>
    <row r="14080" x14ac:dyDescent="0.2"/>
    <row r="14081" x14ac:dyDescent="0.2"/>
    <row r="14082" x14ac:dyDescent="0.2"/>
    <row r="14083" x14ac:dyDescent="0.2"/>
    <row r="14084" x14ac:dyDescent="0.2"/>
    <row r="14085" x14ac:dyDescent="0.2"/>
    <row r="14086" x14ac:dyDescent="0.2"/>
    <row r="14087" x14ac:dyDescent="0.2"/>
    <row r="14088" x14ac:dyDescent="0.2"/>
    <row r="14089" x14ac:dyDescent="0.2"/>
    <row r="14090" x14ac:dyDescent="0.2"/>
    <row r="14091" x14ac:dyDescent="0.2"/>
    <row r="14092" x14ac:dyDescent="0.2"/>
    <row r="14093" x14ac:dyDescent="0.2"/>
    <row r="14094" x14ac:dyDescent="0.2"/>
    <row r="14095" x14ac:dyDescent="0.2"/>
    <row r="14096" x14ac:dyDescent="0.2"/>
    <row r="14097" x14ac:dyDescent="0.2"/>
    <row r="14098" x14ac:dyDescent="0.2"/>
    <row r="14099" x14ac:dyDescent="0.2"/>
    <row r="14100" x14ac:dyDescent="0.2"/>
    <row r="14101" x14ac:dyDescent="0.2"/>
    <row r="14102" x14ac:dyDescent="0.2"/>
    <row r="14103" x14ac:dyDescent="0.2"/>
    <row r="14104" x14ac:dyDescent="0.2"/>
    <row r="14105" x14ac:dyDescent="0.2"/>
    <row r="14106" x14ac:dyDescent="0.2"/>
    <row r="14107" x14ac:dyDescent="0.2"/>
    <row r="14108" x14ac:dyDescent="0.2"/>
    <row r="14109" x14ac:dyDescent="0.2"/>
    <row r="14110" x14ac:dyDescent="0.2"/>
    <row r="14111" x14ac:dyDescent="0.2"/>
    <row r="14112" x14ac:dyDescent="0.2"/>
    <row r="14113" x14ac:dyDescent="0.2"/>
    <row r="14114" x14ac:dyDescent="0.2"/>
    <row r="14115" x14ac:dyDescent="0.2"/>
    <row r="14116" x14ac:dyDescent="0.2"/>
    <row r="14117" x14ac:dyDescent="0.2"/>
    <row r="14118" x14ac:dyDescent="0.2"/>
    <row r="14119" x14ac:dyDescent="0.2"/>
    <row r="14120" x14ac:dyDescent="0.2"/>
    <row r="14121" x14ac:dyDescent="0.2"/>
    <row r="14122" x14ac:dyDescent="0.2"/>
    <row r="14123" x14ac:dyDescent="0.2"/>
    <row r="14124" x14ac:dyDescent="0.2"/>
    <row r="14125" x14ac:dyDescent="0.2"/>
    <row r="14126" x14ac:dyDescent="0.2"/>
    <row r="14127" x14ac:dyDescent="0.2"/>
    <row r="14128" x14ac:dyDescent="0.2"/>
    <row r="14129" x14ac:dyDescent="0.2"/>
    <row r="14130" x14ac:dyDescent="0.2"/>
    <row r="14131" x14ac:dyDescent="0.2"/>
    <row r="14132" x14ac:dyDescent="0.2"/>
    <row r="14133" x14ac:dyDescent="0.2"/>
    <row r="14134" x14ac:dyDescent="0.2"/>
    <row r="14135" x14ac:dyDescent="0.2"/>
    <row r="14136" x14ac:dyDescent="0.2"/>
    <row r="14137" x14ac:dyDescent="0.2"/>
    <row r="14138" x14ac:dyDescent="0.2"/>
    <row r="14139" x14ac:dyDescent="0.2"/>
    <row r="14140" x14ac:dyDescent="0.2"/>
    <row r="14141" x14ac:dyDescent="0.2"/>
    <row r="14142" x14ac:dyDescent="0.2"/>
    <row r="14143" x14ac:dyDescent="0.2"/>
    <row r="14144" x14ac:dyDescent="0.2"/>
    <row r="14145" x14ac:dyDescent="0.2"/>
    <row r="14146" x14ac:dyDescent="0.2"/>
    <row r="14147" x14ac:dyDescent="0.2"/>
    <row r="14148" x14ac:dyDescent="0.2"/>
    <row r="14149" x14ac:dyDescent="0.2"/>
    <row r="14150" x14ac:dyDescent="0.2"/>
    <row r="14151" x14ac:dyDescent="0.2"/>
    <row r="14152" x14ac:dyDescent="0.2"/>
    <row r="14153" x14ac:dyDescent="0.2"/>
    <row r="14154" x14ac:dyDescent="0.2"/>
    <row r="14155" x14ac:dyDescent="0.2"/>
    <row r="14156" x14ac:dyDescent="0.2"/>
    <row r="14157" x14ac:dyDescent="0.2"/>
    <row r="14158" x14ac:dyDescent="0.2"/>
    <row r="14159" x14ac:dyDescent="0.2"/>
    <row r="14160" x14ac:dyDescent="0.2"/>
    <row r="14161" x14ac:dyDescent="0.2"/>
    <row r="14162" x14ac:dyDescent="0.2"/>
    <row r="14163" x14ac:dyDescent="0.2"/>
    <row r="14164" x14ac:dyDescent="0.2"/>
    <row r="14165" x14ac:dyDescent="0.2"/>
    <row r="14166" x14ac:dyDescent="0.2"/>
    <row r="14167" x14ac:dyDescent="0.2"/>
    <row r="14168" x14ac:dyDescent="0.2"/>
    <row r="14169" x14ac:dyDescent="0.2"/>
    <row r="14170" x14ac:dyDescent="0.2"/>
    <row r="14171" x14ac:dyDescent="0.2"/>
    <row r="14172" x14ac:dyDescent="0.2"/>
    <row r="14173" x14ac:dyDescent="0.2"/>
    <row r="14174" x14ac:dyDescent="0.2"/>
    <row r="14175" x14ac:dyDescent="0.2"/>
    <row r="14176" x14ac:dyDescent="0.2"/>
    <row r="14177" x14ac:dyDescent="0.2"/>
    <row r="14178" x14ac:dyDescent="0.2"/>
    <row r="14179" x14ac:dyDescent="0.2"/>
    <row r="14180" x14ac:dyDescent="0.2"/>
    <row r="14181" x14ac:dyDescent="0.2"/>
    <row r="14182" x14ac:dyDescent="0.2"/>
    <row r="14183" x14ac:dyDescent="0.2"/>
    <row r="14184" x14ac:dyDescent="0.2"/>
    <row r="14185" x14ac:dyDescent="0.2"/>
    <row r="14186" x14ac:dyDescent="0.2"/>
    <row r="14187" x14ac:dyDescent="0.2"/>
    <row r="14188" x14ac:dyDescent="0.2"/>
    <row r="14189" x14ac:dyDescent="0.2"/>
    <row r="14190" x14ac:dyDescent="0.2"/>
    <row r="14191" x14ac:dyDescent="0.2"/>
    <row r="14192" x14ac:dyDescent="0.2"/>
    <row r="14193" x14ac:dyDescent="0.2"/>
    <row r="14194" x14ac:dyDescent="0.2"/>
    <row r="14195" x14ac:dyDescent="0.2"/>
    <row r="14196" x14ac:dyDescent="0.2"/>
    <row r="14197" x14ac:dyDescent="0.2"/>
    <row r="14198" x14ac:dyDescent="0.2"/>
    <row r="14199" x14ac:dyDescent="0.2"/>
    <row r="14200" x14ac:dyDescent="0.2"/>
    <row r="14201" x14ac:dyDescent="0.2"/>
    <row r="14202" x14ac:dyDescent="0.2"/>
    <row r="14203" x14ac:dyDescent="0.2"/>
    <row r="14204" x14ac:dyDescent="0.2"/>
    <row r="14205" x14ac:dyDescent="0.2"/>
    <row r="14206" x14ac:dyDescent="0.2"/>
    <row r="14207" x14ac:dyDescent="0.2"/>
    <row r="14208" x14ac:dyDescent="0.2"/>
    <row r="14209" x14ac:dyDescent="0.2"/>
    <row r="14210" x14ac:dyDescent="0.2"/>
    <row r="14211" x14ac:dyDescent="0.2"/>
    <row r="14212" x14ac:dyDescent="0.2"/>
    <row r="14213" x14ac:dyDescent="0.2"/>
    <row r="14214" x14ac:dyDescent="0.2"/>
    <row r="14215" x14ac:dyDescent="0.2"/>
    <row r="14216" x14ac:dyDescent="0.2"/>
    <row r="14217" x14ac:dyDescent="0.2"/>
    <row r="14218" x14ac:dyDescent="0.2"/>
    <row r="14219" x14ac:dyDescent="0.2"/>
    <row r="14220" x14ac:dyDescent="0.2"/>
    <row r="14221" x14ac:dyDescent="0.2"/>
    <row r="14222" x14ac:dyDescent="0.2"/>
    <row r="14223" x14ac:dyDescent="0.2"/>
    <row r="14224" x14ac:dyDescent="0.2"/>
    <row r="14225" x14ac:dyDescent="0.2"/>
    <row r="14226" x14ac:dyDescent="0.2"/>
    <row r="14227" x14ac:dyDescent="0.2"/>
    <row r="14228" x14ac:dyDescent="0.2"/>
    <row r="14229" x14ac:dyDescent="0.2"/>
    <row r="14230" x14ac:dyDescent="0.2"/>
    <row r="14231" x14ac:dyDescent="0.2"/>
    <row r="14232" x14ac:dyDescent="0.2"/>
    <row r="14233" x14ac:dyDescent="0.2"/>
    <row r="14234" x14ac:dyDescent="0.2"/>
    <row r="14235" x14ac:dyDescent="0.2"/>
    <row r="14236" x14ac:dyDescent="0.2"/>
    <row r="14237" x14ac:dyDescent="0.2"/>
    <row r="14238" x14ac:dyDescent="0.2"/>
    <row r="14239" x14ac:dyDescent="0.2"/>
    <row r="14240" x14ac:dyDescent="0.2"/>
    <row r="14241" x14ac:dyDescent="0.2"/>
    <row r="14242" x14ac:dyDescent="0.2"/>
    <row r="14243" x14ac:dyDescent="0.2"/>
    <row r="14244" x14ac:dyDescent="0.2"/>
    <row r="14245" x14ac:dyDescent="0.2"/>
    <row r="14246" x14ac:dyDescent="0.2"/>
    <row r="14247" x14ac:dyDescent="0.2"/>
    <row r="14248" x14ac:dyDescent="0.2"/>
    <row r="14249" x14ac:dyDescent="0.2"/>
    <row r="14250" x14ac:dyDescent="0.2"/>
    <row r="14251" x14ac:dyDescent="0.2"/>
    <row r="14252" x14ac:dyDescent="0.2"/>
    <row r="14253" x14ac:dyDescent="0.2"/>
    <row r="14254" x14ac:dyDescent="0.2"/>
    <row r="14255" x14ac:dyDescent="0.2"/>
    <row r="14256" x14ac:dyDescent="0.2"/>
    <row r="14257" x14ac:dyDescent="0.2"/>
    <row r="14258" x14ac:dyDescent="0.2"/>
    <row r="14259" x14ac:dyDescent="0.2"/>
    <row r="14260" x14ac:dyDescent="0.2"/>
    <row r="14261" x14ac:dyDescent="0.2"/>
    <row r="14262" x14ac:dyDescent="0.2"/>
    <row r="14263" x14ac:dyDescent="0.2"/>
    <row r="14264" x14ac:dyDescent="0.2"/>
    <row r="14265" x14ac:dyDescent="0.2"/>
    <row r="14266" x14ac:dyDescent="0.2"/>
    <row r="14267" x14ac:dyDescent="0.2"/>
    <row r="14268" x14ac:dyDescent="0.2"/>
    <row r="14269" x14ac:dyDescent="0.2"/>
    <row r="14270" x14ac:dyDescent="0.2"/>
    <row r="14271" x14ac:dyDescent="0.2"/>
    <row r="14272" x14ac:dyDescent="0.2"/>
    <row r="14273" x14ac:dyDescent="0.2"/>
    <row r="14274" x14ac:dyDescent="0.2"/>
    <row r="14275" x14ac:dyDescent="0.2"/>
    <row r="14276" x14ac:dyDescent="0.2"/>
    <row r="14277" x14ac:dyDescent="0.2"/>
    <row r="14278" x14ac:dyDescent="0.2"/>
    <row r="14279" x14ac:dyDescent="0.2"/>
    <row r="14280" x14ac:dyDescent="0.2"/>
    <row r="14281" x14ac:dyDescent="0.2"/>
    <row r="14282" x14ac:dyDescent="0.2"/>
    <row r="14283" x14ac:dyDescent="0.2"/>
    <row r="14284" x14ac:dyDescent="0.2"/>
    <row r="14285" x14ac:dyDescent="0.2"/>
    <row r="14286" x14ac:dyDescent="0.2"/>
    <row r="14287" x14ac:dyDescent="0.2"/>
    <row r="14288" x14ac:dyDescent="0.2"/>
    <row r="14289" x14ac:dyDescent="0.2"/>
    <row r="14290" x14ac:dyDescent="0.2"/>
    <row r="14291" x14ac:dyDescent="0.2"/>
    <row r="14292" x14ac:dyDescent="0.2"/>
    <row r="14293" x14ac:dyDescent="0.2"/>
    <row r="14294" x14ac:dyDescent="0.2"/>
    <row r="14295" x14ac:dyDescent="0.2"/>
    <row r="14296" x14ac:dyDescent="0.2"/>
    <row r="14297" x14ac:dyDescent="0.2"/>
    <row r="14298" x14ac:dyDescent="0.2"/>
    <row r="14299" x14ac:dyDescent="0.2"/>
    <row r="14300" x14ac:dyDescent="0.2"/>
    <row r="14301" x14ac:dyDescent="0.2"/>
    <row r="14302" x14ac:dyDescent="0.2"/>
    <row r="14303" x14ac:dyDescent="0.2"/>
    <row r="14304" x14ac:dyDescent="0.2"/>
    <row r="14305" x14ac:dyDescent="0.2"/>
    <row r="14306" x14ac:dyDescent="0.2"/>
    <row r="14307" x14ac:dyDescent="0.2"/>
    <row r="14308" x14ac:dyDescent="0.2"/>
    <row r="14309" x14ac:dyDescent="0.2"/>
    <row r="14310" x14ac:dyDescent="0.2"/>
    <row r="14311" x14ac:dyDescent="0.2"/>
    <row r="14312" x14ac:dyDescent="0.2"/>
    <row r="14313" x14ac:dyDescent="0.2"/>
    <row r="14314" x14ac:dyDescent="0.2"/>
    <row r="14315" x14ac:dyDescent="0.2"/>
    <row r="14316" x14ac:dyDescent="0.2"/>
    <row r="14317" x14ac:dyDescent="0.2"/>
    <row r="14318" x14ac:dyDescent="0.2"/>
    <row r="14319" x14ac:dyDescent="0.2"/>
    <row r="14320" x14ac:dyDescent="0.2"/>
    <row r="14321" x14ac:dyDescent="0.2"/>
    <row r="14322" x14ac:dyDescent="0.2"/>
    <row r="14323" x14ac:dyDescent="0.2"/>
    <row r="14324" x14ac:dyDescent="0.2"/>
    <row r="14325" x14ac:dyDescent="0.2"/>
    <row r="14326" x14ac:dyDescent="0.2"/>
    <row r="14327" x14ac:dyDescent="0.2"/>
    <row r="14328" x14ac:dyDescent="0.2"/>
    <row r="14329" x14ac:dyDescent="0.2"/>
    <row r="14330" x14ac:dyDescent="0.2"/>
    <row r="14331" x14ac:dyDescent="0.2"/>
    <row r="14332" x14ac:dyDescent="0.2"/>
    <row r="14333" x14ac:dyDescent="0.2"/>
    <row r="14334" x14ac:dyDescent="0.2"/>
    <row r="14335" x14ac:dyDescent="0.2"/>
    <row r="14336" x14ac:dyDescent="0.2"/>
    <row r="14337" x14ac:dyDescent="0.2"/>
    <row r="14338" x14ac:dyDescent="0.2"/>
    <row r="14339" x14ac:dyDescent="0.2"/>
    <row r="14340" x14ac:dyDescent="0.2"/>
    <row r="14341" x14ac:dyDescent="0.2"/>
    <row r="14342" x14ac:dyDescent="0.2"/>
    <row r="14343" x14ac:dyDescent="0.2"/>
    <row r="14344" x14ac:dyDescent="0.2"/>
    <row r="14345" x14ac:dyDescent="0.2"/>
    <row r="14346" x14ac:dyDescent="0.2"/>
    <row r="14347" x14ac:dyDescent="0.2"/>
    <row r="14348" x14ac:dyDescent="0.2"/>
    <row r="14349" x14ac:dyDescent="0.2"/>
    <row r="14350" x14ac:dyDescent="0.2"/>
    <row r="14351" x14ac:dyDescent="0.2"/>
    <row r="14352" x14ac:dyDescent="0.2"/>
    <row r="14353" x14ac:dyDescent="0.2"/>
    <row r="14354" x14ac:dyDescent="0.2"/>
    <row r="14355" x14ac:dyDescent="0.2"/>
    <row r="14356" x14ac:dyDescent="0.2"/>
    <row r="14357" x14ac:dyDescent="0.2"/>
    <row r="14358" x14ac:dyDescent="0.2"/>
    <row r="14359" x14ac:dyDescent="0.2"/>
    <row r="14360" x14ac:dyDescent="0.2"/>
    <row r="14361" x14ac:dyDescent="0.2"/>
    <row r="14362" x14ac:dyDescent="0.2"/>
    <row r="14363" x14ac:dyDescent="0.2"/>
    <row r="14364" x14ac:dyDescent="0.2"/>
    <row r="14365" x14ac:dyDescent="0.2"/>
    <row r="14366" x14ac:dyDescent="0.2"/>
    <row r="14367" x14ac:dyDescent="0.2"/>
    <row r="14368" x14ac:dyDescent="0.2"/>
    <row r="14369" x14ac:dyDescent="0.2"/>
    <row r="14370" x14ac:dyDescent="0.2"/>
    <row r="14371" x14ac:dyDescent="0.2"/>
    <row r="14372" x14ac:dyDescent="0.2"/>
    <row r="14373" x14ac:dyDescent="0.2"/>
    <row r="14374" x14ac:dyDescent="0.2"/>
    <row r="14375" x14ac:dyDescent="0.2"/>
    <row r="14376" x14ac:dyDescent="0.2"/>
    <row r="14377" x14ac:dyDescent="0.2"/>
    <row r="14378" x14ac:dyDescent="0.2"/>
    <row r="14379" x14ac:dyDescent="0.2"/>
    <row r="14380" x14ac:dyDescent="0.2"/>
    <row r="14381" x14ac:dyDescent="0.2"/>
    <row r="14382" x14ac:dyDescent="0.2"/>
    <row r="14383" x14ac:dyDescent="0.2"/>
    <row r="14384" x14ac:dyDescent="0.2"/>
    <row r="14385" x14ac:dyDescent="0.2"/>
    <row r="14386" x14ac:dyDescent="0.2"/>
    <row r="14387" x14ac:dyDescent="0.2"/>
    <row r="14388" x14ac:dyDescent="0.2"/>
    <row r="14389" x14ac:dyDescent="0.2"/>
    <row r="14390" x14ac:dyDescent="0.2"/>
    <row r="14391" x14ac:dyDescent="0.2"/>
    <row r="14392" x14ac:dyDescent="0.2"/>
    <row r="14393" x14ac:dyDescent="0.2"/>
    <row r="14394" x14ac:dyDescent="0.2"/>
    <row r="14395" x14ac:dyDescent="0.2"/>
    <row r="14396" x14ac:dyDescent="0.2"/>
    <row r="14397" x14ac:dyDescent="0.2"/>
    <row r="14398" x14ac:dyDescent="0.2"/>
    <row r="14399" x14ac:dyDescent="0.2"/>
    <row r="14400" x14ac:dyDescent="0.2"/>
    <row r="14401" x14ac:dyDescent="0.2"/>
    <row r="14402" x14ac:dyDescent="0.2"/>
    <row r="14403" x14ac:dyDescent="0.2"/>
    <row r="14404" x14ac:dyDescent="0.2"/>
    <row r="14405" x14ac:dyDescent="0.2"/>
    <row r="14406" x14ac:dyDescent="0.2"/>
    <row r="14407" x14ac:dyDescent="0.2"/>
    <row r="14408" x14ac:dyDescent="0.2"/>
    <row r="14409" x14ac:dyDescent="0.2"/>
    <row r="14410" x14ac:dyDescent="0.2"/>
    <row r="14411" x14ac:dyDescent="0.2"/>
    <row r="14412" x14ac:dyDescent="0.2"/>
    <row r="14413" x14ac:dyDescent="0.2"/>
    <row r="14414" x14ac:dyDescent="0.2"/>
    <row r="14415" x14ac:dyDescent="0.2"/>
    <row r="14416" x14ac:dyDescent="0.2"/>
    <row r="14417" x14ac:dyDescent="0.2"/>
    <row r="14418" x14ac:dyDescent="0.2"/>
    <row r="14419" x14ac:dyDescent="0.2"/>
    <row r="14420" x14ac:dyDescent="0.2"/>
    <row r="14421" x14ac:dyDescent="0.2"/>
    <row r="14422" x14ac:dyDescent="0.2"/>
    <row r="14423" x14ac:dyDescent="0.2"/>
    <row r="14424" x14ac:dyDescent="0.2"/>
    <row r="14425" x14ac:dyDescent="0.2"/>
    <row r="14426" x14ac:dyDescent="0.2"/>
    <row r="14427" x14ac:dyDescent="0.2"/>
    <row r="14428" x14ac:dyDescent="0.2"/>
    <row r="14429" x14ac:dyDescent="0.2"/>
    <row r="14430" x14ac:dyDescent="0.2"/>
    <row r="14431" x14ac:dyDescent="0.2"/>
    <row r="14432" x14ac:dyDescent="0.2"/>
    <row r="14433" x14ac:dyDescent="0.2"/>
    <row r="14434" x14ac:dyDescent="0.2"/>
    <row r="14435" x14ac:dyDescent="0.2"/>
    <row r="14436" x14ac:dyDescent="0.2"/>
    <row r="14437" x14ac:dyDescent="0.2"/>
    <row r="14438" x14ac:dyDescent="0.2"/>
    <row r="14439" x14ac:dyDescent="0.2"/>
    <row r="14440" x14ac:dyDescent="0.2"/>
    <row r="14441" x14ac:dyDescent="0.2"/>
    <row r="14442" x14ac:dyDescent="0.2"/>
    <row r="14443" x14ac:dyDescent="0.2"/>
    <row r="14444" x14ac:dyDescent="0.2"/>
    <row r="14445" x14ac:dyDescent="0.2"/>
    <row r="14446" x14ac:dyDescent="0.2"/>
    <row r="14447" x14ac:dyDescent="0.2"/>
    <row r="14448" x14ac:dyDescent="0.2"/>
    <row r="14449" x14ac:dyDescent="0.2"/>
    <row r="14450" x14ac:dyDescent="0.2"/>
    <row r="14451" x14ac:dyDescent="0.2"/>
    <row r="14452" x14ac:dyDescent="0.2"/>
    <row r="14453" x14ac:dyDescent="0.2"/>
    <row r="14454" x14ac:dyDescent="0.2"/>
    <row r="14455" x14ac:dyDescent="0.2"/>
    <row r="14456" x14ac:dyDescent="0.2"/>
    <row r="14457" x14ac:dyDescent="0.2"/>
    <row r="14458" x14ac:dyDescent="0.2"/>
    <row r="14459" x14ac:dyDescent="0.2"/>
    <row r="14460" x14ac:dyDescent="0.2"/>
    <row r="14461" x14ac:dyDescent="0.2"/>
    <row r="14462" x14ac:dyDescent="0.2"/>
    <row r="14463" x14ac:dyDescent="0.2"/>
    <row r="14464" x14ac:dyDescent="0.2"/>
    <row r="14465" x14ac:dyDescent="0.2"/>
    <row r="14466" x14ac:dyDescent="0.2"/>
    <row r="14467" x14ac:dyDescent="0.2"/>
    <row r="14468" x14ac:dyDescent="0.2"/>
    <row r="14469" x14ac:dyDescent="0.2"/>
    <row r="14470" x14ac:dyDescent="0.2"/>
    <row r="14471" x14ac:dyDescent="0.2"/>
    <row r="14472" x14ac:dyDescent="0.2"/>
    <row r="14473" x14ac:dyDescent="0.2"/>
    <row r="14474" x14ac:dyDescent="0.2"/>
    <row r="14475" x14ac:dyDescent="0.2"/>
    <row r="14476" x14ac:dyDescent="0.2"/>
    <row r="14477" x14ac:dyDescent="0.2"/>
    <row r="14478" x14ac:dyDescent="0.2"/>
    <row r="14479" x14ac:dyDescent="0.2"/>
    <row r="14480" x14ac:dyDescent="0.2"/>
    <row r="14481" x14ac:dyDescent="0.2"/>
    <row r="14482" x14ac:dyDescent="0.2"/>
    <row r="14483" x14ac:dyDescent="0.2"/>
    <row r="14484" x14ac:dyDescent="0.2"/>
    <row r="14485" x14ac:dyDescent="0.2"/>
    <row r="14486" x14ac:dyDescent="0.2"/>
    <row r="14487" x14ac:dyDescent="0.2"/>
    <row r="14488" x14ac:dyDescent="0.2"/>
    <row r="14489" x14ac:dyDescent="0.2"/>
    <row r="14490" x14ac:dyDescent="0.2"/>
    <row r="14491" x14ac:dyDescent="0.2"/>
    <row r="14492" x14ac:dyDescent="0.2"/>
    <row r="14493" x14ac:dyDescent="0.2"/>
    <row r="14494" x14ac:dyDescent="0.2"/>
    <row r="14495" x14ac:dyDescent="0.2"/>
    <row r="14496" x14ac:dyDescent="0.2"/>
    <row r="14497" x14ac:dyDescent="0.2"/>
    <row r="14498" x14ac:dyDescent="0.2"/>
    <row r="14499" x14ac:dyDescent="0.2"/>
    <row r="14500" x14ac:dyDescent="0.2"/>
    <row r="14501" x14ac:dyDescent="0.2"/>
    <row r="14502" x14ac:dyDescent="0.2"/>
    <row r="14503" x14ac:dyDescent="0.2"/>
    <row r="14504" x14ac:dyDescent="0.2"/>
    <row r="14505" x14ac:dyDescent="0.2"/>
    <row r="14506" x14ac:dyDescent="0.2"/>
    <row r="14507" x14ac:dyDescent="0.2"/>
    <row r="14508" x14ac:dyDescent="0.2"/>
    <row r="14509" x14ac:dyDescent="0.2"/>
    <row r="14510" x14ac:dyDescent="0.2"/>
    <row r="14511" x14ac:dyDescent="0.2"/>
    <row r="14512" x14ac:dyDescent="0.2"/>
    <row r="14513" x14ac:dyDescent="0.2"/>
    <row r="14514" x14ac:dyDescent="0.2"/>
    <row r="14515" x14ac:dyDescent="0.2"/>
    <row r="14516" x14ac:dyDescent="0.2"/>
    <row r="14517" x14ac:dyDescent="0.2"/>
    <row r="14518" x14ac:dyDescent="0.2"/>
    <row r="14519" x14ac:dyDescent="0.2"/>
    <row r="14520" x14ac:dyDescent="0.2"/>
    <row r="14521" x14ac:dyDescent="0.2"/>
    <row r="14522" x14ac:dyDescent="0.2"/>
    <row r="14523" x14ac:dyDescent="0.2"/>
    <row r="14524" x14ac:dyDescent="0.2"/>
    <row r="14525" x14ac:dyDescent="0.2"/>
    <row r="14526" x14ac:dyDescent="0.2"/>
    <row r="14527" x14ac:dyDescent="0.2"/>
    <row r="14528" x14ac:dyDescent="0.2"/>
    <row r="14529" x14ac:dyDescent="0.2"/>
    <row r="14530" x14ac:dyDescent="0.2"/>
    <row r="14531" x14ac:dyDescent="0.2"/>
    <row r="14532" x14ac:dyDescent="0.2"/>
    <row r="14533" x14ac:dyDescent="0.2"/>
    <row r="14534" x14ac:dyDescent="0.2"/>
    <row r="14535" x14ac:dyDescent="0.2"/>
    <row r="14536" x14ac:dyDescent="0.2"/>
    <row r="14537" x14ac:dyDescent="0.2"/>
    <row r="14538" x14ac:dyDescent="0.2"/>
    <row r="14539" x14ac:dyDescent="0.2"/>
    <row r="14540" x14ac:dyDescent="0.2"/>
    <row r="14541" x14ac:dyDescent="0.2"/>
    <row r="14542" x14ac:dyDescent="0.2"/>
    <row r="14543" x14ac:dyDescent="0.2"/>
    <row r="14544" x14ac:dyDescent="0.2"/>
    <row r="14545" x14ac:dyDescent="0.2"/>
    <row r="14546" x14ac:dyDescent="0.2"/>
    <row r="14547" x14ac:dyDescent="0.2"/>
    <row r="14548" x14ac:dyDescent="0.2"/>
    <row r="14549" x14ac:dyDescent="0.2"/>
    <row r="14550" x14ac:dyDescent="0.2"/>
    <row r="14551" x14ac:dyDescent="0.2"/>
    <row r="14552" x14ac:dyDescent="0.2"/>
    <row r="14553" x14ac:dyDescent="0.2"/>
    <row r="14554" x14ac:dyDescent="0.2"/>
    <row r="14555" x14ac:dyDescent="0.2"/>
    <row r="14556" x14ac:dyDescent="0.2"/>
    <row r="14557" x14ac:dyDescent="0.2"/>
    <row r="14558" x14ac:dyDescent="0.2"/>
    <row r="14559" x14ac:dyDescent="0.2"/>
    <row r="14560" x14ac:dyDescent="0.2"/>
    <row r="14561" x14ac:dyDescent="0.2"/>
    <row r="14562" x14ac:dyDescent="0.2"/>
    <row r="14563" x14ac:dyDescent="0.2"/>
    <row r="14564" x14ac:dyDescent="0.2"/>
    <row r="14565" x14ac:dyDescent="0.2"/>
    <row r="14566" x14ac:dyDescent="0.2"/>
    <row r="14567" x14ac:dyDescent="0.2"/>
    <row r="14568" x14ac:dyDescent="0.2"/>
    <row r="14569" x14ac:dyDescent="0.2"/>
    <row r="14570" x14ac:dyDescent="0.2"/>
    <row r="14571" x14ac:dyDescent="0.2"/>
    <row r="14572" x14ac:dyDescent="0.2"/>
    <row r="14573" x14ac:dyDescent="0.2"/>
    <row r="14574" x14ac:dyDescent="0.2"/>
    <row r="14575" x14ac:dyDescent="0.2"/>
    <row r="14576" x14ac:dyDescent="0.2"/>
    <row r="14577" x14ac:dyDescent="0.2"/>
    <row r="14578" x14ac:dyDescent="0.2"/>
    <row r="14579" x14ac:dyDescent="0.2"/>
    <row r="14580" x14ac:dyDescent="0.2"/>
    <row r="14581" x14ac:dyDescent="0.2"/>
    <row r="14582" x14ac:dyDescent="0.2"/>
    <row r="14583" x14ac:dyDescent="0.2"/>
    <row r="14584" x14ac:dyDescent="0.2"/>
    <row r="14585" x14ac:dyDescent="0.2"/>
    <row r="14586" x14ac:dyDescent="0.2"/>
    <row r="14587" x14ac:dyDescent="0.2"/>
    <row r="14588" x14ac:dyDescent="0.2"/>
    <row r="14589" x14ac:dyDescent="0.2"/>
    <row r="14590" x14ac:dyDescent="0.2"/>
    <row r="14591" x14ac:dyDescent="0.2"/>
    <row r="14592" x14ac:dyDescent="0.2"/>
    <row r="14593" x14ac:dyDescent="0.2"/>
    <row r="14594" x14ac:dyDescent="0.2"/>
    <row r="14595" x14ac:dyDescent="0.2"/>
    <row r="14596" x14ac:dyDescent="0.2"/>
    <row r="14597" x14ac:dyDescent="0.2"/>
    <row r="14598" x14ac:dyDescent="0.2"/>
    <row r="14599" x14ac:dyDescent="0.2"/>
    <row r="14600" x14ac:dyDescent="0.2"/>
    <row r="14601" x14ac:dyDescent="0.2"/>
    <row r="14602" x14ac:dyDescent="0.2"/>
    <row r="14603" x14ac:dyDescent="0.2"/>
    <row r="14604" x14ac:dyDescent="0.2"/>
    <row r="14605" x14ac:dyDescent="0.2"/>
    <row r="14606" x14ac:dyDescent="0.2"/>
    <row r="14607" x14ac:dyDescent="0.2"/>
    <row r="14608" x14ac:dyDescent="0.2"/>
    <row r="14609" x14ac:dyDescent="0.2"/>
    <row r="14610" x14ac:dyDescent="0.2"/>
    <row r="14611" x14ac:dyDescent="0.2"/>
    <row r="14612" x14ac:dyDescent="0.2"/>
    <row r="14613" x14ac:dyDescent="0.2"/>
    <row r="14614" x14ac:dyDescent="0.2"/>
    <row r="14615" x14ac:dyDescent="0.2"/>
    <row r="14616" x14ac:dyDescent="0.2"/>
    <row r="14617" x14ac:dyDescent="0.2"/>
    <row r="14618" x14ac:dyDescent="0.2"/>
    <row r="14619" x14ac:dyDescent="0.2"/>
    <row r="14620" x14ac:dyDescent="0.2"/>
    <row r="14621" x14ac:dyDescent="0.2"/>
    <row r="14622" x14ac:dyDescent="0.2"/>
    <row r="14623" x14ac:dyDescent="0.2"/>
    <row r="14624" x14ac:dyDescent="0.2"/>
    <row r="14625" x14ac:dyDescent="0.2"/>
    <row r="14626" x14ac:dyDescent="0.2"/>
    <row r="14627" x14ac:dyDescent="0.2"/>
    <row r="14628" x14ac:dyDescent="0.2"/>
    <row r="14629" x14ac:dyDescent="0.2"/>
    <row r="14630" x14ac:dyDescent="0.2"/>
    <row r="14631" x14ac:dyDescent="0.2"/>
    <row r="14632" x14ac:dyDescent="0.2"/>
    <row r="14633" x14ac:dyDescent="0.2"/>
    <row r="14634" x14ac:dyDescent="0.2"/>
    <row r="14635" x14ac:dyDescent="0.2"/>
    <row r="14636" x14ac:dyDescent="0.2"/>
    <row r="14637" x14ac:dyDescent="0.2"/>
    <row r="14638" x14ac:dyDescent="0.2"/>
    <row r="14639" x14ac:dyDescent="0.2"/>
    <row r="14640" x14ac:dyDescent="0.2"/>
    <row r="14641" x14ac:dyDescent="0.2"/>
    <row r="14642" x14ac:dyDescent="0.2"/>
    <row r="14643" x14ac:dyDescent="0.2"/>
    <row r="14644" x14ac:dyDescent="0.2"/>
    <row r="14645" x14ac:dyDescent="0.2"/>
    <row r="14646" x14ac:dyDescent="0.2"/>
    <row r="14647" x14ac:dyDescent="0.2"/>
    <row r="14648" x14ac:dyDescent="0.2"/>
    <row r="14649" x14ac:dyDescent="0.2"/>
    <row r="14650" x14ac:dyDescent="0.2"/>
    <row r="14651" x14ac:dyDescent="0.2"/>
    <row r="14652" x14ac:dyDescent="0.2"/>
    <row r="14653" x14ac:dyDescent="0.2"/>
    <row r="14654" x14ac:dyDescent="0.2"/>
    <row r="14655" x14ac:dyDescent="0.2"/>
    <row r="14656" x14ac:dyDescent="0.2"/>
    <row r="14657" x14ac:dyDescent="0.2"/>
    <row r="14658" x14ac:dyDescent="0.2"/>
    <row r="14659" x14ac:dyDescent="0.2"/>
    <row r="14660" x14ac:dyDescent="0.2"/>
    <row r="14661" x14ac:dyDescent="0.2"/>
    <row r="14662" x14ac:dyDescent="0.2"/>
    <row r="14663" x14ac:dyDescent="0.2"/>
    <row r="14664" x14ac:dyDescent="0.2"/>
    <row r="14665" x14ac:dyDescent="0.2"/>
    <row r="14666" x14ac:dyDescent="0.2"/>
    <row r="14667" x14ac:dyDescent="0.2"/>
    <row r="14668" x14ac:dyDescent="0.2"/>
    <row r="14669" x14ac:dyDescent="0.2"/>
    <row r="14670" x14ac:dyDescent="0.2"/>
    <row r="14671" x14ac:dyDescent="0.2"/>
    <row r="14672" x14ac:dyDescent="0.2"/>
    <row r="14673" x14ac:dyDescent="0.2"/>
    <row r="14674" x14ac:dyDescent="0.2"/>
    <row r="14675" x14ac:dyDescent="0.2"/>
    <row r="14676" x14ac:dyDescent="0.2"/>
    <row r="14677" x14ac:dyDescent="0.2"/>
    <row r="14678" x14ac:dyDescent="0.2"/>
    <row r="14679" x14ac:dyDescent="0.2"/>
    <row r="14680" x14ac:dyDescent="0.2"/>
    <row r="14681" x14ac:dyDescent="0.2"/>
    <row r="14682" x14ac:dyDescent="0.2"/>
    <row r="14683" x14ac:dyDescent="0.2"/>
    <row r="14684" x14ac:dyDescent="0.2"/>
    <row r="14685" x14ac:dyDescent="0.2"/>
    <row r="14686" x14ac:dyDescent="0.2"/>
    <row r="14687" x14ac:dyDescent="0.2"/>
    <row r="14688" x14ac:dyDescent="0.2"/>
    <row r="14689" x14ac:dyDescent="0.2"/>
    <row r="14690" x14ac:dyDescent="0.2"/>
    <row r="14691" x14ac:dyDescent="0.2"/>
    <row r="14692" x14ac:dyDescent="0.2"/>
    <row r="14693" x14ac:dyDescent="0.2"/>
    <row r="14694" x14ac:dyDescent="0.2"/>
    <row r="14695" x14ac:dyDescent="0.2"/>
    <row r="14696" x14ac:dyDescent="0.2"/>
    <row r="14697" x14ac:dyDescent="0.2"/>
    <row r="14698" x14ac:dyDescent="0.2"/>
    <row r="14699" x14ac:dyDescent="0.2"/>
    <row r="14700" x14ac:dyDescent="0.2"/>
    <row r="14701" x14ac:dyDescent="0.2"/>
    <row r="14702" x14ac:dyDescent="0.2"/>
    <row r="14703" x14ac:dyDescent="0.2"/>
    <row r="14704" x14ac:dyDescent="0.2"/>
    <row r="14705" x14ac:dyDescent="0.2"/>
    <row r="14706" x14ac:dyDescent="0.2"/>
    <row r="14707" x14ac:dyDescent="0.2"/>
    <row r="14708" x14ac:dyDescent="0.2"/>
    <row r="14709" x14ac:dyDescent="0.2"/>
    <row r="14710" x14ac:dyDescent="0.2"/>
    <row r="14711" x14ac:dyDescent="0.2"/>
    <row r="14712" x14ac:dyDescent="0.2"/>
    <row r="14713" x14ac:dyDescent="0.2"/>
    <row r="14714" x14ac:dyDescent="0.2"/>
    <row r="14715" x14ac:dyDescent="0.2"/>
    <row r="14716" x14ac:dyDescent="0.2"/>
    <row r="14717" x14ac:dyDescent="0.2"/>
    <row r="14718" x14ac:dyDescent="0.2"/>
    <row r="14719" x14ac:dyDescent="0.2"/>
    <row r="14720" x14ac:dyDescent="0.2"/>
    <row r="14721" x14ac:dyDescent="0.2"/>
    <row r="14722" x14ac:dyDescent="0.2"/>
    <row r="14723" x14ac:dyDescent="0.2"/>
    <row r="14724" x14ac:dyDescent="0.2"/>
    <row r="14725" x14ac:dyDescent="0.2"/>
    <row r="14726" x14ac:dyDescent="0.2"/>
    <row r="14727" x14ac:dyDescent="0.2"/>
    <row r="14728" x14ac:dyDescent="0.2"/>
    <row r="14729" x14ac:dyDescent="0.2"/>
    <row r="14730" x14ac:dyDescent="0.2"/>
    <row r="14731" x14ac:dyDescent="0.2"/>
    <row r="14732" x14ac:dyDescent="0.2"/>
    <row r="14733" x14ac:dyDescent="0.2"/>
    <row r="14734" x14ac:dyDescent="0.2"/>
    <row r="14735" x14ac:dyDescent="0.2"/>
    <row r="14736" x14ac:dyDescent="0.2"/>
    <row r="14737" x14ac:dyDescent="0.2"/>
    <row r="14738" x14ac:dyDescent="0.2"/>
    <row r="14739" x14ac:dyDescent="0.2"/>
    <row r="14740" x14ac:dyDescent="0.2"/>
    <row r="14741" x14ac:dyDescent="0.2"/>
    <row r="14742" x14ac:dyDescent="0.2"/>
    <row r="14743" x14ac:dyDescent="0.2"/>
    <row r="14744" x14ac:dyDescent="0.2"/>
    <row r="14745" x14ac:dyDescent="0.2"/>
    <row r="14746" x14ac:dyDescent="0.2"/>
    <row r="14747" x14ac:dyDescent="0.2"/>
    <row r="14748" x14ac:dyDescent="0.2"/>
    <row r="14749" x14ac:dyDescent="0.2"/>
    <row r="14750" x14ac:dyDescent="0.2"/>
    <row r="14751" x14ac:dyDescent="0.2"/>
    <row r="14752" x14ac:dyDescent="0.2"/>
    <row r="14753" x14ac:dyDescent="0.2"/>
    <row r="14754" x14ac:dyDescent="0.2"/>
    <row r="14755" x14ac:dyDescent="0.2"/>
    <row r="14756" x14ac:dyDescent="0.2"/>
    <row r="14757" x14ac:dyDescent="0.2"/>
    <row r="14758" x14ac:dyDescent="0.2"/>
    <row r="14759" x14ac:dyDescent="0.2"/>
    <row r="14760" x14ac:dyDescent="0.2"/>
    <row r="14761" x14ac:dyDescent="0.2"/>
    <row r="14762" x14ac:dyDescent="0.2"/>
    <row r="14763" x14ac:dyDescent="0.2"/>
    <row r="14764" x14ac:dyDescent="0.2"/>
    <row r="14765" x14ac:dyDescent="0.2"/>
    <row r="14766" x14ac:dyDescent="0.2"/>
    <row r="14767" x14ac:dyDescent="0.2"/>
    <row r="14768" x14ac:dyDescent="0.2"/>
    <row r="14769" x14ac:dyDescent="0.2"/>
    <row r="14770" x14ac:dyDescent="0.2"/>
    <row r="14771" x14ac:dyDescent="0.2"/>
    <row r="14772" x14ac:dyDescent="0.2"/>
    <row r="14773" x14ac:dyDescent="0.2"/>
    <row r="14774" x14ac:dyDescent="0.2"/>
    <row r="14775" x14ac:dyDescent="0.2"/>
    <row r="14776" x14ac:dyDescent="0.2"/>
    <row r="14777" x14ac:dyDescent="0.2"/>
    <row r="14778" x14ac:dyDescent="0.2"/>
    <row r="14779" x14ac:dyDescent="0.2"/>
    <row r="14780" x14ac:dyDescent="0.2"/>
    <row r="14781" x14ac:dyDescent="0.2"/>
    <row r="14782" x14ac:dyDescent="0.2"/>
    <row r="14783" x14ac:dyDescent="0.2"/>
    <row r="14784" x14ac:dyDescent="0.2"/>
    <row r="14785" x14ac:dyDescent="0.2"/>
    <row r="14786" x14ac:dyDescent="0.2"/>
    <row r="14787" x14ac:dyDescent="0.2"/>
    <row r="14788" x14ac:dyDescent="0.2"/>
    <row r="14789" x14ac:dyDescent="0.2"/>
    <row r="14790" x14ac:dyDescent="0.2"/>
    <row r="14791" x14ac:dyDescent="0.2"/>
    <row r="14792" x14ac:dyDescent="0.2"/>
    <row r="14793" x14ac:dyDescent="0.2"/>
    <row r="14794" x14ac:dyDescent="0.2"/>
    <row r="14795" x14ac:dyDescent="0.2"/>
    <row r="14796" x14ac:dyDescent="0.2"/>
    <row r="14797" x14ac:dyDescent="0.2"/>
    <row r="14798" x14ac:dyDescent="0.2"/>
    <row r="14799" x14ac:dyDescent="0.2"/>
    <row r="14800" x14ac:dyDescent="0.2"/>
    <row r="14801" x14ac:dyDescent="0.2"/>
    <row r="14802" x14ac:dyDescent="0.2"/>
    <row r="14803" x14ac:dyDescent="0.2"/>
    <row r="14804" x14ac:dyDescent="0.2"/>
    <row r="14805" x14ac:dyDescent="0.2"/>
    <row r="14806" x14ac:dyDescent="0.2"/>
    <row r="14807" x14ac:dyDescent="0.2"/>
    <row r="14808" x14ac:dyDescent="0.2"/>
    <row r="14809" x14ac:dyDescent="0.2"/>
    <row r="14810" x14ac:dyDescent="0.2"/>
    <row r="14811" x14ac:dyDescent="0.2"/>
    <row r="14812" x14ac:dyDescent="0.2"/>
    <row r="14813" x14ac:dyDescent="0.2"/>
    <row r="14814" x14ac:dyDescent="0.2"/>
    <row r="14815" x14ac:dyDescent="0.2"/>
    <row r="14816" x14ac:dyDescent="0.2"/>
    <row r="14817" x14ac:dyDescent="0.2"/>
    <row r="14818" x14ac:dyDescent="0.2"/>
    <row r="14819" x14ac:dyDescent="0.2"/>
    <row r="14820" x14ac:dyDescent="0.2"/>
    <row r="14821" x14ac:dyDescent="0.2"/>
    <row r="14822" x14ac:dyDescent="0.2"/>
    <row r="14823" x14ac:dyDescent="0.2"/>
    <row r="14824" x14ac:dyDescent="0.2"/>
    <row r="14825" x14ac:dyDescent="0.2"/>
    <row r="14826" x14ac:dyDescent="0.2"/>
    <row r="14827" x14ac:dyDescent="0.2"/>
    <row r="14828" x14ac:dyDescent="0.2"/>
    <row r="14829" x14ac:dyDescent="0.2"/>
    <row r="14830" x14ac:dyDescent="0.2"/>
    <row r="14831" x14ac:dyDescent="0.2"/>
    <row r="14832" x14ac:dyDescent="0.2"/>
    <row r="14833" x14ac:dyDescent="0.2"/>
    <row r="14834" x14ac:dyDescent="0.2"/>
    <row r="14835" x14ac:dyDescent="0.2"/>
    <row r="14836" x14ac:dyDescent="0.2"/>
    <row r="14837" x14ac:dyDescent="0.2"/>
    <row r="14838" x14ac:dyDescent="0.2"/>
    <row r="14839" x14ac:dyDescent="0.2"/>
    <row r="14840" x14ac:dyDescent="0.2"/>
    <row r="14841" x14ac:dyDescent="0.2"/>
    <row r="14842" x14ac:dyDescent="0.2"/>
    <row r="14843" x14ac:dyDescent="0.2"/>
    <row r="14844" x14ac:dyDescent="0.2"/>
    <row r="14845" x14ac:dyDescent="0.2"/>
    <row r="14846" x14ac:dyDescent="0.2"/>
    <row r="14847" x14ac:dyDescent="0.2"/>
    <row r="14848" x14ac:dyDescent="0.2"/>
    <row r="14849" x14ac:dyDescent="0.2"/>
    <row r="14850" x14ac:dyDescent="0.2"/>
    <row r="14851" x14ac:dyDescent="0.2"/>
    <row r="14852" x14ac:dyDescent="0.2"/>
    <row r="14853" x14ac:dyDescent="0.2"/>
    <row r="14854" x14ac:dyDescent="0.2"/>
    <row r="14855" x14ac:dyDescent="0.2"/>
    <row r="14856" x14ac:dyDescent="0.2"/>
    <row r="14857" x14ac:dyDescent="0.2"/>
    <row r="14858" x14ac:dyDescent="0.2"/>
    <row r="14859" x14ac:dyDescent="0.2"/>
    <row r="14860" x14ac:dyDescent="0.2"/>
    <row r="14861" x14ac:dyDescent="0.2"/>
    <row r="14862" x14ac:dyDescent="0.2"/>
    <row r="14863" x14ac:dyDescent="0.2"/>
    <row r="14864" x14ac:dyDescent="0.2"/>
    <row r="14865" x14ac:dyDescent="0.2"/>
    <row r="14866" x14ac:dyDescent="0.2"/>
    <row r="14867" x14ac:dyDescent="0.2"/>
    <row r="14868" x14ac:dyDescent="0.2"/>
    <row r="14869" x14ac:dyDescent="0.2"/>
    <row r="14870" x14ac:dyDescent="0.2"/>
    <row r="14871" x14ac:dyDescent="0.2"/>
    <row r="14872" x14ac:dyDescent="0.2"/>
    <row r="14873" x14ac:dyDescent="0.2"/>
    <row r="14874" x14ac:dyDescent="0.2"/>
    <row r="14875" x14ac:dyDescent="0.2"/>
    <row r="14876" x14ac:dyDescent="0.2"/>
    <row r="14877" x14ac:dyDescent="0.2"/>
    <row r="14878" x14ac:dyDescent="0.2"/>
    <row r="14879" x14ac:dyDescent="0.2"/>
    <row r="14880" x14ac:dyDescent="0.2"/>
    <row r="14881" x14ac:dyDescent="0.2"/>
    <row r="14882" x14ac:dyDescent="0.2"/>
    <row r="14883" x14ac:dyDescent="0.2"/>
    <row r="14884" x14ac:dyDescent="0.2"/>
    <row r="14885" x14ac:dyDescent="0.2"/>
    <row r="14886" x14ac:dyDescent="0.2"/>
    <row r="14887" x14ac:dyDescent="0.2"/>
    <row r="14888" x14ac:dyDescent="0.2"/>
    <row r="14889" x14ac:dyDescent="0.2"/>
    <row r="14890" x14ac:dyDescent="0.2"/>
    <row r="14891" x14ac:dyDescent="0.2"/>
    <row r="14892" x14ac:dyDescent="0.2"/>
    <row r="14893" x14ac:dyDescent="0.2"/>
    <row r="14894" x14ac:dyDescent="0.2"/>
    <row r="14895" x14ac:dyDescent="0.2"/>
    <row r="14896" x14ac:dyDescent="0.2"/>
    <row r="14897" x14ac:dyDescent="0.2"/>
    <row r="14898" x14ac:dyDescent="0.2"/>
    <row r="14899" x14ac:dyDescent="0.2"/>
    <row r="14900" x14ac:dyDescent="0.2"/>
    <row r="14901" x14ac:dyDescent="0.2"/>
    <row r="14902" x14ac:dyDescent="0.2"/>
    <row r="14903" x14ac:dyDescent="0.2"/>
    <row r="14904" x14ac:dyDescent="0.2"/>
    <row r="14905" x14ac:dyDescent="0.2"/>
    <row r="14906" x14ac:dyDescent="0.2"/>
    <row r="14907" x14ac:dyDescent="0.2"/>
    <row r="14908" x14ac:dyDescent="0.2"/>
    <row r="14909" x14ac:dyDescent="0.2"/>
    <row r="14910" x14ac:dyDescent="0.2"/>
    <row r="14911" x14ac:dyDescent="0.2"/>
    <row r="14912" x14ac:dyDescent="0.2"/>
    <row r="14913" x14ac:dyDescent="0.2"/>
    <row r="14914" x14ac:dyDescent="0.2"/>
    <row r="14915" x14ac:dyDescent="0.2"/>
    <row r="14916" x14ac:dyDescent="0.2"/>
    <row r="14917" x14ac:dyDescent="0.2"/>
    <row r="14918" x14ac:dyDescent="0.2"/>
    <row r="14919" x14ac:dyDescent="0.2"/>
    <row r="14920" x14ac:dyDescent="0.2"/>
    <row r="14921" x14ac:dyDescent="0.2"/>
    <row r="14922" x14ac:dyDescent="0.2"/>
    <row r="14923" x14ac:dyDescent="0.2"/>
    <row r="14924" x14ac:dyDescent="0.2"/>
    <row r="14925" x14ac:dyDescent="0.2"/>
    <row r="14926" x14ac:dyDescent="0.2"/>
    <row r="14927" x14ac:dyDescent="0.2"/>
    <row r="14928" x14ac:dyDescent="0.2"/>
    <row r="14929" x14ac:dyDescent="0.2"/>
    <row r="14930" x14ac:dyDescent="0.2"/>
    <row r="14931" x14ac:dyDescent="0.2"/>
    <row r="14932" x14ac:dyDescent="0.2"/>
    <row r="14933" x14ac:dyDescent="0.2"/>
    <row r="14934" x14ac:dyDescent="0.2"/>
    <row r="14935" x14ac:dyDescent="0.2"/>
    <row r="14936" x14ac:dyDescent="0.2"/>
    <row r="14937" x14ac:dyDescent="0.2"/>
    <row r="14938" x14ac:dyDescent="0.2"/>
    <row r="14939" x14ac:dyDescent="0.2"/>
    <row r="14940" x14ac:dyDescent="0.2"/>
    <row r="14941" x14ac:dyDescent="0.2"/>
    <row r="14942" x14ac:dyDescent="0.2"/>
    <row r="14943" x14ac:dyDescent="0.2"/>
    <row r="14944" x14ac:dyDescent="0.2"/>
    <row r="14945" x14ac:dyDescent="0.2"/>
    <row r="14946" x14ac:dyDescent="0.2"/>
    <row r="14947" x14ac:dyDescent="0.2"/>
    <row r="14948" x14ac:dyDescent="0.2"/>
    <row r="14949" x14ac:dyDescent="0.2"/>
    <row r="14950" x14ac:dyDescent="0.2"/>
    <row r="14951" x14ac:dyDescent="0.2"/>
    <row r="14952" x14ac:dyDescent="0.2"/>
    <row r="14953" x14ac:dyDescent="0.2"/>
    <row r="14954" x14ac:dyDescent="0.2"/>
    <row r="14955" x14ac:dyDescent="0.2"/>
    <row r="14956" x14ac:dyDescent="0.2"/>
    <row r="14957" x14ac:dyDescent="0.2"/>
    <row r="14958" x14ac:dyDescent="0.2"/>
    <row r="14959" x14ac:dyDescent="0.2"/>
    <row r="14960" x14ac:dyDescent="0.2"/>
    <row r="14961" x14ac:dyDescent="0.2"/>
    <row r="14962" x14ac:dyDescent="0.2"/>
    <row r="14963" x14ac:dyDescent="0.2"/>
    <row r="14964" x14ac:dyDescent="0.2"/>
    <row r="14965" x14ac:dyDescent="0.2"/>
    <row r="14966" x14ac:dyDescent="0.2"/>
    <row r="14967" x14ac:dyDescent="0.2"/>
    <row r="14968" x14ac:dyDescent="0.2"/>
    <row r="14969" x14ac:dyDescent="0.2"/>
    <row r="14970" x14ac:dyDescent="0.2"/>
    <row r="14971" x14ac:dyDescent="0.2"/>
    <row r="14972" x14ac:dyDescent="0.2"/>
    <row r="14973" x14ac:dyDescent="0.2"/>
    <row r="14974" x14ac:dyDescent="0.2"/>
    <row r="14975" x14ac:dyDescent="0.2"/>
    <row r="14976" x14ac:dyDescent="0.2"/>
    <row r="14977" x14ac:dyDescent="0.2"/>
    <row r="14978" x14ac:dyDescent="0.2"/>
    <row r="14979" x14ac:dyDescent="0.2"/>
    <row r="14980" x14ac:dyDescent="0.2"/>
    <row r="14981" x14ac:dyDescent="0.2"/>
    <row r="14982" x14ac:dyDescent="0.2"/>
    <row r="14983" x14ac:dyDescent="0.2"/>
    <row r="14984" x14ac:dyDescent="0.2"/>
    <row r="14985" x14ac:dyDescent="0.2"/>
    <row r="14986" x14ac:dyDescent="0.2"/>
    <row r="14987" x14ac:dyDescent="0.2"/>
    <row r="14988" x14ac:dyDescent="0.2"/>
    <row r="14989" x14ac:dyDescent="0.2"/>
    <row r="14990" x14ac:dyDescent="0.2"/>
    <row r="14991" x14ac:dyDescent="0.2"/>
    <row r="14992" x14ac:dyDescent="0.2"/>
    <row r="14993" x14ac:dyDescent="0.2"/>
    <row r="14994" x14ac:dyDescent="0.2"/>
    <row r="14995" x14ac:dyDescent="0.2"/>
    <row r="14996" x14ac:dyDescent="0.2"/>
    <row r="14997" x14ac:dyDescent="0.2"/>
    <row r="14998" x14ac:dyDescent="0.2"/>
    <row r="14999" x14ac:dyDescent="0.2"/>
    <row r="15000" x14ac:dyDescent="0.2"/>
    <row r="15001" x14ac:dyDescent="0.2"/>
    <row r="15002" x14ac:dyDescent="0.2"/>
    <row r="15003" x14ac:dyDescent="0.2"/>
    <row r="15004" x14ac:dyDescent="0.2"/>
    <row r="15005" x14ac:dyDescent="0.2"/>
    <row r="15006" x14ac:dyDescent="0.2"/>
    <row r="15007" x14ac:dyDescent="0.2"/>
    <row r="15008" x14ac:dyDescent="0.2"/>
    <row r="15009" x14ac:dyDescent="0.2"/>
    <row r="15010" x14ac:dyDescent="0.2"/>
    <row r="15011" x14ac:dyDescent="0.2"/>
    <row r="15012" x14ac:dyDescent="0.2"/>
    <row r="15013" x14ac:dyDescent="0.2"/>
    <row r="15014" x14ac:dyDescent="0.2"/>
    <row r="15015" x14ac:dyDescent="0.2"/>
    <row r="15016" x14ac:dyDescent="0.2"/>
    <row r="15017" x14ac:dyDescent="0.2"/>
    <row r="15018" x14ac:dyDescent="0.2"/>
    <row r="15019" x14ac:dyDescent="0.2"/>
    <row r="15020" x14ac:dyDescent="0.2"/>
    <row r="15021" x14ac:dyDescent="0.2"/>
    <row r="15022" x14ac:dyDescent="0.2"/>
    <row r="15023" x14ac:dyDescent="0.2"/>
    <row r="15024" x14ac:dyDescent="0.2"/>
    <row r="15025" x14ac:dyDescent="0.2"/>
    <row r="15026" x14ac:dyDescent="0.2"/>
    <row r="15027" x14ac:dyDescent="0.2"/>
    <row r="15028" x14ac:dyDescent="0.2"/>
    <row r="15029" x14ac:dyDescent="0.2"/>
    <row r="15030" x14ac:dyDescent="0.2"/>
    <row r="15031" x14ac:dyDescent="0.2"/>
    <row r="15032" x14ac:dyDescent="0.2"/>
    <row r="15033" x14ac:dyDescent="0.2"/>
    <row r="15034" x14ac:dyDescent="0.2"/>
    <row r="15035" x14ac:dyDescent="0.2"/>
    <row r="15036" x14ac:dyDescent="0.2"/>
    <row r="15037" x14ac:dyDescent="0.2"/>
    <row r="15038" x14ac:dyDescent="0.2"/>
    <row r="15039" x14ac:dyDescent="0.2"/>
    <row r="15040" x14ac:dyDescent="0.2"/>
    <row r="15041" x14ac:dyDescent="0.2"/>
    <row r="15042" x14ac:dyDescent="0.2"/>
    <row r="15043" x14ac:dyDescent="0.2"/>
    <row r="15044" x14ac:dyDescent="0.2"/>
    <row r="15045" x14ac:dyDescent="0.2"/>
    <row r="15046" x14ac:dyDescent="0.2"/>
    <row r="15047" x14ac:dyDescent="0.2"/>
    <row r="15048" x14ac:dyDescent="0.2"/>
    <row r="15049" x14ac:dyDescent="0.2"/>
    <row r="15050" x14ac:dyDescent="0.2"/>
    <row r="15051" x14ac:dyDescent="0.2"/>
    <row r="15052" x14ac:dyDescent="0.2"/>
    <row r="15053" x14ac:dyDescent="0.2"/>
    <row r="15054" x14ac:dyDescent="0.2"/>
    <row r="15055" x14ac:dyDescent="0.2"/>
    <row r="15056" x14ac:dyDescent="0.2"/>
    <row r="15057" x14ac:dyDescent="0.2"/>
    <row r="15058" x14ac:dyDescent="0.2"/>
    <row r="15059" x14ac:dyDescent="0.2"/>
    <row r="15060" x14ac:dyDescent="0.2"/>
    <row r="15061" x14ac:dyDescent="0.2"/>
    <row r="15062" x14ac:dyDescent="0.2"/>
    <row r="15063" x14ac:dyDescent="0.2"/>
    <row r="15064" x14ac:dyDescent="0.2"/>
    <row r="15065" x14ac:dyDescent="0.2"/>
    <row r="15066" x14ac:dyDescent="0.2"/>
    <row r="15067" x14ac:dyDescent="0.2"/>
    <row r="15068" x14ac:dyDescent="0.2"/>
    <row r="15069" x14ac:dyDescent="0.2"/>
    <row r="15070" x14ac:dyDescent="0.2"/>
    <row r="15071" x14ac:dyDescent="0.2"/>
    <row r="15072" x14ac:dyDescent="0.2"/>
    <row r="15073" x14ac:dyDescent="0.2"/>
    <row r="15074" x14ac:dyDescent="0.2"/>
    <row r="15075" x14ac:dyDescent="0.2"/>
    <row r="15076" x14ac:dyDescent="0.2"/>
    <row r="15077" x14ac:dyDescent="0.2"/>
    <row r="15078" x14ac:dyDescent="0.2"/>
    <row r="15079" x14ac:dyDescent="0.2"/>
    <row r="15080" x14ac:dyDescent="0.2"/>
    <row r="15081" x14ac:dyDescent="0.2"/>
    <row r="15082" x14ac:dyDescent="0.2"/>
    <row r="15083" x14ac:dyDescent="0.2"/>
    <row r="15084" x14ac:dyDescent="0.2"/>
    <row r="15085" x14ac:dyDescent="0.2"/>
    <row r="15086" x14ac:dyDescent="0.2"/>
    <row r="15087" x14ac:dyDescent="0.2"/>
    <row r="15088" x14ac:dyDescent="0.2"/>
    <row r="15089" x14ac:dyDescent="0.2"/>
    <row r="15090" x14ac:dyDescent="0.2"/>
    <row r="15091" x14ac:dyDescent="0.2"/>
    <row r="15092" x14ac:dyDescent="0.2"/>
    <row r="15093" x14ac:dyDescent="0.2"/>
    <row r="15094" x14ac:dyDescent="0.2"/>
    <row r="15095" x14ac:dyDescent="0.2"/>
    <row r="15096" x14ac:dyDescent="0.2"/>
    <row r="15097" x14ac:dyDescent="0.2"/>
    <row r="15098" x14ac:dyDescent="0.2"/>
    <row r="15099" x14ac:dyDescent="0.2"/>
    <row r="15100" x14ac:dyDescent="0.2"/>
    <row r="15101" x14ac:dyDescent="0.2"/>
    <row r="15102" x14ac:dyDescent="0.2"/>
    <row r="15103" x14ac:dyDescent="0.2"/>
    <row r="15104" x14ac:dyDescent="0.2"/>
    <row r="15105" x14ac:dyDescent="0.2"/>
    <row r="15106" x14ac:dyDescent="0.2"/>
    <row r="15107" x14ac:dyDescent="0.2"/>
    <row r="15108" x14ac:dyDescent="0.2"/>
    <row r="15109" x14ac:dyDescent="0.2"/>
    <row r="15110" x14ac:dyDescent="0.2"/>
    <row r="15111" x14ac:dyDescent="0.2"/>
    <row r="15112" x14ac:dyDescent="0.2"/>
    <row r="15113" x14ac:dyDescent="0.2"/>
    <row r="15114" x14ac:dyDescent="0.2"/>
    <row r="15115" x14ac:dyDescent="0.2"/>
    <row r="15116" x14ac:dyDescent="0.2"/>
    <row r="15117" x14ac:dyDescent="0.2"/>
    <row r="15118" x14ac:dyDescent="0.2"/>
    <row r="15119" x14ac:dyDescent="0.2"/>
    <row r="15120" x14ac:dyDescent="0.2"/>
    <row r="15121" x14ac:dyDescent="0.2"/>
    <row r="15122" x14ac:dyDescent="0.2"/>
    <row r="15123" x14ac:dyDescent="0.2"/>
    <row r="15124" x14ac:dyDescent="0.2"/>
    <row r="15125" x14ac:dyDescent="0.2"/>
    <row r="15126" x14ac:dyDescent="0.2"/>
    <row r="15127" x14ac:dyDescent="0.2"/>
    <row r="15128" x14ac:dyDescent="0.2"/>
    <row r="15129" x14ac:dyDescent="0.2"/>
    <row r="15130" x14ac:dyDescent="0.2"/>
    <row r="15131" x14ac:dyDescent="0.2"/>
    <row r="15132" x14ac:dyDescent="0.2"/>
    <row r="15133" x14ac:dyDescent="0.2"/>
    <row r="15134" x14ac:dyDescent="0.2"/>
    <row r="15135" x14ac:dyDescent="0.2"/>
    <row r="15136" x14ac:dyDescent="0.2"/>
    <row r="15137" x14ac:dyDescent="0.2"/>
    <row r="15138" x14ac:dyDescent="0.2"/>
    <row r="15139" x14ac:dyDescent="0.2"/>
    <row r="15140" x14ac:dyDescent="0.2"/>
    <row r="15141" x14ac:dyDescent="0.2"/>
    <row r="15142" x14ac:dyDescent="0.2"/>
    <row r="15143" x14ac:dyDescent="0.2"/>
    <row r="15144" x14ac:dyDescent="0.2"/>
    <row r="15145" x14ac:dyDescent="0.2"/>
    <row r="15146" x14ac:dyDescent="0.2"/>
    <row r="15147" x14ac:dyDescent="0.2"/>
    <row r="15148" x14ac:dyDescent="0.2"/>
    <row r="15149" x14ac:dyDescent="0.2"/>
    <row r="15150" x14ac:dyDescent="0.2"/>
    <row r="15151" x14ac:dyDescent="0.2"/>
    <row r="15152" x14ac:dyDescent="0.2"/>
    <row r="15153" x14ac:dyDescent="0.2"/>
    <row r="15154" x14ac:dyDescent="0.2"/>
    <row r="15155" x14ac:dyDescent="0.2"/>
    <row r="15156" x14ac:dyDescent="0.2"/>
    <row r="15157" x14ac:dyDescent="0.2"/>
    <row r="15158" x14ac:dyDescent="0.2"/>
    <row r="15159" x14ac:dyDescent="0.2"/>
    <row r="15160" x14ac:dyDescent="0.2"/>
    <row r="15161" x14ac:dyDescent="0.2"/>
    <row r="15162" x14ac:dyDescent="0.2"/>
    <row r="15163" x14ac:dyDescent="0.2"/>
    <row r="15164" x14ac:dyDescent="0.2"/>
    <row r="15165" x14ac:dyDescent="0.2"/>
    <row r="15166" x14ac:dyDescent="0.2"/>
    <row r="15167" x14ac:dyDescent="0.2"/>
    <row r="15168" x14ac:dyDescent="0.2"/>
    <row r="15169" x14ac:dyDescent="0.2"/>
    <row r="15170" x14ac:dyDescent="0.2"/>
    <row r="15171" x14ac:dyDescent="0.2"/>
    <row r="15172" x14ac:dyDescent="0.2"/>
    <row r="15173" x14ac:dyDescent="0.2"/>
    <row r="15174" x14ac:dyDescent="0.2"/>
    <row r="15175" x14ac:dyDescent="0.2"/>
    <row r="15176" x14ac:dyDescent="0.2"/>
    <row r="15177" x14ac:dyDescent="0.2"/>
    <row r="15178" x14ac:dyDescent="0.2"/>
    <row r="15179" x14ac:dyDescent="0.2"/>
    <row r="15180" x14ac:dyDescent="0.2"/>
    <row r="15181" x14ac:dyDescent="0.2"/>
    <row r="15182" x14ac:dyDescent="0.2"/>
    <row r="15183" x14ac:dyDescent="0.2"/>
    <row r="15184" x14ac:dyDescent="0.2"/>
    <row r="15185" x14ac:dyDescent="0.2"/>
    <row r="15186" x14ac:dyDescent="0.2"/>
    <row r="15187" x14ac:dyDescent="0.2"/>
    <row r="15188" x14ac:dyDescent="0.2"/>
    <row r="15189" x14ac:dyDescent="0.2"/>
    <row r="15190" x14ac:dyDescent="0.2"/>
    <row r="15191" x14ac:dyDescent="0.2"/>
    <row r="15192" x14ac:dyDescent="0.2"/>
    <row r="15193" x14ac:dyDescent="0.2"/>
    <row r="15194" x14ac:dyDescent="0.2"/>
    <row r="15195" x14ac:dyDescent="0.2"/>
    <row r="15196" x14ac:dyDescent="0.2"/>
    <row r="15197" x14ac:dyDescent="0.2"/>
    <row r="15198" x14ac:dyDescent="0.2"/>
    <row r="15199" x14ac:dyDescent="0.2"/>
    <row r="15200" x14ac:dyDescent="0.2"/>
    <row r="15201" x14ac:dyDescent="0.2"/>
    <row r="15202" x14ac:dyDescent="0.2"/>
    <row r="15203" x14ac:dyDescent="0.2"/>
    <row r="15204" x14ac:dyDescent="0.2"/>
    <row r="15205" x14ac:dyDescent="0.2"/>
    <row r="15206" x14ac:dyDescent="0.2"/>
    <row r="15207" x14ac:dyDescent="0.2"/>
    <row r="15208" x14ac:dyDescent="0.2"/>
    <row r="15209" x14ac:dyDescent="0.2"/>
    <row r="15210" x14ac:dyDescent="0.2"/>
    <row r="15211" x14ac:dyDescent="0.2"/>
    <row r="15212" x14ac:dyDescent="0.2"/>
    <row r="15213" x14ac:dyDescent="0.2"/>
    <row r="15214" x14ac:dyDescent="0.2"/>
    <row r="15215" x14ac:dyDescent="0.2"/>
    <row r="15216" x14ac:dyDescent="0.2"/>
    <row r="15217" x14ac:dyDescent="0.2"/>
    <row r="15218" x14ac:dyDescent="0.2"/>
    <row r="15219" x14ac:dyDescent="0.2"/>
    <row r="15220" x14ac:dyDescent="0.2"/>
    <row r="15221" x14ac:dyDescent="0.2"/>
    <row r="15222" x14ac:dyDescent="0.2"/>
    <row r="15223" x14ac:dyDescent="0.2"/>
    <row r="15224" x14ac:dyDescent="0.2"/>
    <row r="15225" x14ac:dyDescent="0.2"/>
    <row r="15226" x14ac:dyDescent="0.2"/>
    <row r="15227" x14ac:dyDescent="0.2"/>
    <row r="15228" x14ac:dyDescent="0.2"/>
    <row r="15229" x14ac:dyDescent="0.2"/>
    <row r="15230" x14ac:dyDescent="0.2"/>
    <row r="15231" x14ac:dyDescent="0.2"/>
    <row r="15232" x14ac:dyDescent="0.2"/>
    <row r="15233" x14ac:dyDescent="0.2"/>
    <row r="15234" x14ac:dyDescent="0.2"/>
    <row r="15235" x14ac:dyDescent="0.2"/>
    <row r="15236" x14ac:dyDescent="0.2"/>
    <row r="15237" x14ac:dyDescent="0.2"/>
    <row r="15238" x14ac:dyDescent="0.2"/>
    <row r="15239" x14ac:dyDescent="0.2"/>
    <row r="15240" x14ac:dyDescent="0.2"/>
    <row r="15241" x14ac:dyDescent="0.2"/>
    <row r="15242" x14ac:dyDescent="0.2"/>
    <row r="15243" x14ac:dyDescent="0.2"/>
    <row r="15244" x14ac:dyDescent="0.2"/>
    <row r="15245" x14ac:dyDescent="0.2"/>
    <row r="15246" x14ac:dyDescent="0.2"/>
    <row r="15247" x14ac:dyDescent="0.2"/>
    <row r="15248" x14ac:dyDescent="0.2"/>
    <row r="15249" x14ac:dyDescent="0.2"/>
    <row r="15250" x14ac:dyDescent="0.2"/>
    <row r="15251" x14ac:dyDescent="0.2"/>
    <row r="15252" x14ac:dyDescent="0.2"/>
    <row r="15253" x14ac:dyDescent="0.2"/>
    <row r="15254" x14ac:dyDescent="0.2"/>
    <row r="15255" x14ac:dyDescent="0.2"/>
    <row r="15256" x14ac:dyDescent="0.2"/>
    <row r="15257" x14ac:dyDescent="0.2"/>
    <row r="15258" x14ac:dyDescent="0.2"/>
    <row r="15259" x14ac:dyDescent="0.2"/>
    <row r="15260" x14ac:dyDescent="0.2"/>
    <row r="15261" x14ac:dyDescent="0.2"/>
    <row r="15262" x14ac:dyDescent="0.2"/>
    <row r="15263" x14ac:dyDescent="0.2"/>
    <row r="15264" x14ac:dyDescent="0.2"/>
    <row r="15265" x14ac:dyDescent="0.2"/>
    <row r="15266" x14ac:dyDescent="0.2"/>
    <row r="15267" x14ac:dyDescent="0.2"/>
    <row r="15268" x14ac:dyDescent="0.2"/>
    <row r="15269" x14ac:dyDescent="0.2"/>
    <row r="15270" x14ac:dyDescent="0.2"/>
    <row r="15271" x14ac:dyDescent="0.2"/>
    <row r="15272" x14ac:dyDescent="0.2"/>
    <row r="15273" x14ac:dyDescent="0.2"/>
    <row r="15274" x14ac:dyDescent="0.2"/>
    <row r="15275" x14ac:dyDescent="0.2"/>
    <row r="15276" x14ac:dyDescent="0.2"/>
    <row r="15277" x14ac:dyDescent="0.2"/>
    <row r="15278" x14ac:dyDescent="0.2"/>
    <row r="15279" x14ac:dyDescent="0.2"/>
    <row r="15280" x14ac:dyDescent="0.2"/>
    <row r="15281" x14ac:dyDescent="0.2"/>
    <row r="15282" x14ac:dyDescent="0.2"/>
    <row r="15283" x14ac:dyDescent="0.2"/>
    <row r="15284" x14ac:dyDescent="0.2"/>
    <row r="15285" x14ac:dyDescent="0.2"/>
    <row r="15286" x14ac:dyDescent="0.2"/>
    <row r="15287" x14ac:dyDescent="0.2"/>
    <row r="15288" x14ac:dyDescent="0.2"/>
    <row r="15289" x14ac:dyDescent="0.2"/>
    <row r="15290" x14ac:dyDescent="0.2"/>
    <row r="15291" x14ac:dyDescent="0.2"/>
    <row r="15292" x14ac:dyDescent="0.2"/>
    <row r="15293" x14ac:dyDescent="0.2"/>
    <row r="15294" x14ac:dyDescent="0.2"/>
    <row r="15295" x14ac:dyDescent="0.2"/>
    <row r="15296" x14ac:dyDescent="0.2"/>
    <row r="15297" x14ac:dyDescent="0.2"/>
    <row r="15298" x14ac:dyDescent="0.2"/>
    <row r="15299" x14ac:dyDescent="0.2"/>
    <row r="15300" x14ac:dyDescent="0.2"/>
    <row r="15301" x14ac:dyDescent="0.2"/>
    <row r="15302" x14ac:dyDescent="0.2"/>
    <row r="15303" x14ac:dyDescent="0.2"/>
    <row r="15304" x14ac:dyDescent="0.2"/>
    <row r="15305" x14ac:dyDescent="0.2"/>
    <row r="15306" x14ac:dyDescent="0.2"/>
    <row r="15307" x14ac:dyDescent="0.2"/>
    <row r="15308" x14ac:dyDescent="0.2"/>
    <row r="15309" x14ac:dyDescent="0.2"/>
    <row r="15310" x14ac:dyDescent="0.2"/>
    <row r="15311" x14ac:dyDescent="0.2"/>
    <row r="15312" x14ac:dyDescent="0.2"/>
    <row r="15313" x14ac:dyDescent="0.2"/>
    <row r="15314" x14ac:dyDescent="0.2"/>
    <row r="15315" x14ac:dyDescent="0.2"/>
    <row r="15316" x14ac:dyDescent="0.2"/>
    <row r="15317" x14ac:dyDescent="0.2"/>
    <row r="15318" x14ac:dyDescent="0.2"/>
    <row r="15319" x14ac:dyDescent="0.2"/>
    <row r="15320" x14ac:dyDescent="0.2"/>
    <row r="15321" x14ac:dyDescent="0.2"/>
    <row r="15322" x14ac:dyDescent="0.2"/>
    <row r="15323" x14ac:dyDescent="0.2"/>
    <row r="15324" x14ac:dyDescent="0.2"/>
    <row r="15325" x14ac:dyDescent="0.2"/>
    <row r="15326" x14ac:dyDescent="0.2"/>
    <row r="15327" x14ac:dyDescent="0.2"/>
    <row r="15328" x14ac:dyDescent="0.2"/>
    <row r="15329" x14ac:dyDescent="0.2"/>
    <row r="15330" x14ac:dyDescent="0.2"/>
    <row r="15331" x14ac:dyDescent="0.2"/>
    <row r="15332" x14ac:dyDescent="0.2"/>
    <row r="15333" x14ac:dyDescent="0.2"/>
    <row r="15334" x14ac:dyDescent="0.2"/>
    <row r="15335" x14ac:dyDescent="0.2"/>
    <row r="15336" x14ac:dyDescent="0.2"/>
    <row r="15337" x14ac:dyDescent="0.2"/>
    <row r="15338" x14ac:dyDescent="0.2"/>
    <row r="15339" x14ac:dyDescent="0.2"/>
    <row r="15340" x14ac:dyDescent="0.2"/>
    <row r="15341" x14ac:dyDescent="0.2"/>
    <row r="15342" x14ac:dyDescent="0.2"/>
    <row r="15343" x14ac:dyDescent="0.2"/>
    <row r="15344" x14ac:dyDescent="0.2"/>
    <row r="15345" x14ac:dyDescent="0.2"/>
    <row r="15346" x14ac:dyDescent="0.2"/>
    <row r="15347" x14ac:dyDescent="0.2"/>
    <row r="15348" x14ac:dyDescent="0.2"/>
    <row r="15349" x14ac:dyDescent="0.2"/>
    <row r="15350" x14ac:dyDescent="0.2"/>
    <row r="15351" x14ac:dyDescent="0.2"/>
    <row r="15352" x14ac:dyDescent="0.2"/>
    <row r="15353" x14ac:dyDescent="0.2"/>
    <row r="15354" x14ac:dyDescent="0.2"/>
    <row r="15355" x14ac:dyDescent="0.2"/>
    <row r="15356" x14ac:dyDescent="0.2"/>
    <row r="15357" x14ac:dyDescent="0.2"/>
    <row r="15358" x14ac:dyDescent="0.2"/>
    <row r="15359" x14ac:dyDescent="0.2"/>
    <row r="15360" x14ac:dyDescent="0.2"/>
    <row r="15361" x14ac:dyDescent="0.2"/>
    <row r="15362" x14ac:dyDescent="0.2"/>
    <row r="15363" x14ac:dyDescent="0.2"/>
    <row r="15364" x14ac:dyDescent="0.2"/>
    <row r="15365" x14ac:dyDescent="0.2"/>
    <row r="15366" x14ac:dyDescent="0.2"/>
    <row r="15367" x14ac:dyDescent="0.2"/>
    <row r="15368" x14ac:dyDescent="0.2"/>
    <row r="15369" x14ac:dyDescent="0.2"/>
    <row r="15370" x14ac:dyDescent="0.2"/>
    <row r="15371" x14ac:dyDescent="0.2"/>
    <row r="15372" x14ac:dyDescent="0.2"/>
    <row r="15373" x14ac:dyDescent="0.2"/>
    <row r="15374" x14ac:dyDescent="0.2"/>
    <row r="15375" x14ac:dyDescent="0.2"/>
    <row r="15376" x14ac:dyDescent="0.2"/>
    <row r="15377" x14ac:dyDescent="0.2"/>
    <row r="15378" x14ac:dyDescent="0.2"/>
    <row r="15379" x14ac:dyDescent="0.2"/>
    <row r="15380" x14ac:dyDescent="0.2"/>
    <row r="15381" x14ac:dyDescent="0.2"/>
    <row r="15382" x14ac:dyDescent="0.2"/>
    <row r="15383" x14ac:dyDescent="0.2"/>
    <row r="15384" x14ac:dyDescent="0.2"/>
    <row r="15385" x14ac:dyDescent="0.2"/>
    <row r="15386" x14ac:dyDescent="0.2"/>
    <row r="15387" x14ac:dyDescent="0.2"/>
    <row r="15388" x14ac:dyDescent="0.2"/>
    <row r="15389" x14ac:dyDescent="0.2"/>
    <row r="15390" x14ac:dyDescent="0.2"/>
    <row r="15391" x14ac:dyDescent="0.2"/>
    <row r="15392" x14ac:dyDescent="0.2"/>
    <row r="15393" x14ac:dyDescent="0.2"/>
    <row r="15394" x14ac:dyDescent="0.2"/>
    <row r="15395" x14ac:dyDescent="0.2"/>
    <row r="15396" x14ac:dyDescent="0.2"/>
    <row r="15397" x14ac:dyDescent="0.2"/>
    <row r="15398" x14ac:dyDescent="0.2"/>
    <row r="15399" x14ac:dyDescent="0.2"/>
    <row r="15400" x14ac:dyDescent="0.2"/>
    <row r="15401" x14ac:dyDescent="0.2"/>
    <row r="15402" x14ac:dyDescent="0.2"/>
    <row r="15403" x14ac:dyDescent="0.2"/>
    <row r="15404" x14ac:dyDescent="0.2"/>
    <row r="15405" x14ac:dyDescent="0.2"/>
    <row r="15406" x14ac:dyDescent="0.2"/>
    <row r="15407" x14ac:dyDescent="0.2"/>
    <row r="15408" x14ac:dyDescent="0.2"/>
    <row r="15409" x14ac:dyDescent="0.2"/>
    <row r="15410" x14ac:dyDescent="0.2"/>
    <row r="15411" x14ac:dyDescent="0.2"/>
    <row r="15412" x14ac:dyDescent="0.2"/>
    <row r="15413" x14ac:dyDescent="0.2"/>
    <row r="15414" x14ac:dyDescent="0.2"/>
    <row r="15415" x14ac:dyDescent="0.2"/>
    <row r="15416" x14ac:dyDescent="0.2"/>
    <row r="15417" x14ac:dyDescent="0.2"/>
    <row r="15418" x14ac:dyDescent="0.2"/>
    <row r="15419" x14ac:dyDescent="0.2"/>
    <row r="15420" x14ac:dyDescent="0.2"/>
    <row r="15421" x14ac:dyDescent="0.2"/>
    <row r="15422" x14ac:dyDescent="0.2"/>
    <row r="15423" x14ac:dyDescent="0.2"/>
    <row r="15424" x14ac:dyDescent="0.2"/>
    <row r="15425" x14ac:dyDescent="0.2"/>
    <row r="15426" x14ac:dyDescent="0.2"/>
    <row r="15427" x14ac:dyDescent="0.2"/>
    <row r="15428" x14ac:dyDescent="0.2"/>
    <row r="15429" x14ac:dyDescent="0.2"/>
    <row r="15430" x14ac:dyDescent="0.2"/>
    <row r="15431" x14ac:dyDescent="0.2"/>
    <row r="15432" x14ac:dyDescent="0.2"/>
    <row r="15433" x14ac:dyDescent="0.2"/>
    <row r="15434" x14ac:dyDescent="0.2"/>
    <row r="15435" x14ac:dyDescent="0.2"/>
    <row r="15436" x14ac:dyDescent="0.2"/>
    <row r="15437" x14ac:dyDescent="0.2"/>
    <row r="15438" x14ac:dyDescent="0.2"/>
    <row r="15439" x14ac:dyDescent="0.2"/>
    <row r="15440" x14ac:dyDescent="0.2"/>
    <row r="15441" x14ac:dyDescent="0.2"/>
    <row r="15442" x14ac:dyDescent="0.2"/>
    <row r="15443" x14ac:dyDescent="0.2"/>
    <row r="15444" x14ac:dyDescent="0.2"/>
    <row r="15445" x14ac:dyDescent="0.2"/>
    <row r="15446" x14ac:dyDescent="0.2"/>
    <row r="15447" x14ac:dyDescent="0.2"/>
    <row r="15448" x14ac:dyDescent="0.2"/>
    <row r="15449" x14ac:dyDescent="0.2"/>
    <row r="15450" x14ac:dyDescent="0.2"/>
    <row r="15451" x14ac:dyDescent="0.2"/>
    <row r="15452" x14ac:dyDescent="0.2"/>
    <row r="15453" x14ac:dyDescent="0.2"/>
    <row r="15454" x14ac:dyDescent="0.2"/>
    <row r="15455" x14ac:dyDescent="0.2"/>
    <row r="15456" x14ac:dyDescent="0.2"/>
    <row r="15457" x14ac:dyDescent="0.2"/>
    <row r="15458" x14ac:dyDescent="0.2"/>
    <row r="15459" x14ac:dyDescent="0.2"/>
    <row r="15460" x14ac:dyDescent="0.2"/>
    <row r="15461" x14ac:dyDescent="0.2"/>
    <row r="15462" x14ac:dyDescent="0.2"/>
    <row r="15463" x14ac:dyDescent="0.2"/>
    <row r="15464" x14ac:dyDescent="0.2"/>
    <row r="15465" x14ac:dyDescent="0.2"/>
    <row r="15466" x14ac:dyDescent="0.2"/>
    <row r="15467" x14ac:dyDescent="0.2"/>
    <row r="15468" x14ac:dyDescent="0.2"/>
    <row r="15469" x14ac:dyDescent="0.2"/>
    <row r="15470" x14ac:dyDescent="0.2"/>
    <row r="15471" x14ac:dyDescent="0.2"/>
    <row r="15472" x14ac:dyDescent="0.2"/>
    <row r="15473" x14ac:dyDescent="0.2"/>
    <row r="15474" x14ac:dyDescent="0.2"/>
    <row r="15475" x14ac:dyDescent="0.2"/>
    <row r="15476" x14ac:dyDescent="0.2"/>
    <row r="15477" x14ac:dyDescent="0.2"/>
    <row r="15478" x14ac:dyDescent="0.2"/>
    <row r="15479" x14ac:dyDescent="0.2"/>
    <row r="15480" x14ac:dyDescent="0.2"/>
    <row r="15481" x14ac:dyDescent="0.2"/>
    <row r="15482" x14ac:dyDescent="0.2"/>
    <row r="15483" x14ac:dyDescent="0.2"/>
    <row r="15484" x14ac:dyDescent="0.2"/>
    <row r="15485" x14ac:dyDescent="0.2"/>
    <row r="15486" x14ac:dyDescent="0.2"/>
    <row r="15487" x14ac:dyDescent="0.2"/>
    <row r="15488" x14ac:dyDescent="0.2"/>
    <row r="15489" x14ac:dyDescent="0.2"/>
    <row r="15490" x14ac:dyDescent="0.2"/>
    <row r="15491" x14ac:dyDescent="0.2"/>
    <row r="15492" x14ac:dyDescent="0.2"/>
    <row r="15493" x14ac:dyDescent="0.2"/>
    <row r="15494" x14ac:dyDescent="0.2"/>
    <row r="15495" x14ac:dyDescent="0.2"/>
    <row r="15496" x14ac:dyDescent="0.2"/>
    <row r="15497" x14ac:dyDescent="0.2"/>
    <row r="15498" x14ac:dyDescent="0.2"/>
    <row r="15499" x14ac:dyDescent="0.2"/>
    <row r="15500" x14ac:dyDescent="0.2"/>
    <row r="15501" x14ac:dyDescent="0.2"/>
    <row r="15502" x14ac:dyDescent="0.2"/>
    <row r="15503" x14ac:dyDescent="0.2"/>
    <row r="15504" x14ac:dyDescent="0.2"/>
    <row r="15505" x14ac:dyDescent="0.2"/>
    <row r="15506" x14ac:dyDescent="0.2"/>
    <row r="15507" x14ac:dyDescent="0.2"/>
    <row r="15508" x14ac:dyDescent="0.2"/>
    <row r="15509" x14ac:dyDescent="0.2"/>
    <row r="15510" x14ac:dyDescent="0.2"/>
    <row r="15511" x14ac:dyDescent="0.2"/>
    <row r="15512" x14ac:dyDescent="0.2"/>
    <row r="15513" x14ac:dyDescent="0.2"/>
    <row r="15514" x14ac:dyDescent="0.2"/>
    <row r="15515" x14ac:dyDescent="0.2"/>
    <row r="15516" x14ac:dyDescent="0.2"/>
    <row r="15517" x14ac:dyDescent="0.2"/>
    <row r="15518" x14ac:dyDescent="0.2"/>
    <row r="15519" x14ac:dyDescent="0.2"/>
    <row r="15520" x14ac:dyDescent="0.2"/>
    <row r="15521" x14ac:dyDescent="0.2"/>
    <row r="15522" x14ac:dyDescent="0.2"/>
    <row r="15523" x14ac:dyDescent="0.2"/>
    <row r="15524" x14ac:dyDescent="0.2"/>
    <row r="15525" x14ac:dyDescent="0.2"/>
    <row r="15526" x14ac:dyDescent="0.2"/>
    <row r="15527" x14ac:dyDescent="0.2"/>
    <row r="15528" x14ac:dyDescent="0.2"/>
    <row r="15529" x14ac:dyDescent="0.2"/>
    <row r="15530" x14ac:dyDescent="0.2"/>
    <row r="15531" x14ac:dyDescent="0.2"/>
    <row r="15532" x14ac:dyDescent="0.2"/>
    <row r="15533" x14ac:dyDescent="0.2"/>
    <row r="15534" x14ac:dyDescent="0.2"/>
    <row r="15535" x14ac:dyDescent="0.2"/>
    <row r="15536" x14ac:dyDescent="0.2"/>
    <row r="15537" x14ac:dyDescent="0.2"/>
    <row r="15538" x14ac:dyDescent="0.2"/>
    <row r="15539" x14ac:dyDescent="0.2"/>
    <row r="15540" x14ac:dyDescent="0.2"/>
    <row r="15541" x14ac:dyDescent="0.2"/>
    <row r="15542" x14ac:dyDescent="0.2"/>
    <row r="15543" x14ac:dyDescent="0.2"/>
    <row r="15544" x14ac:dyDescent="0.2"/>
    <row r="15545" x14ac:dyDescent="0.2"/>
    <row r="15546" x14ac:dyDescent="0.2"/>
    <row r="15547" x14ac:dyDescent="0.2"/>
    <row r="15548" x14ac:dyDescent="0.2"/>
    <row r="15549" x14ac:dyDescent="0.2"/>
    <row r="15550" x14ac:dyDescent="0.2"/>
    <row r="15551" x14ac:dyDescent="0.2"/>
    <row r="15552" x14ac:dyDescent="0.2"/>
    <row r="15553" x14ac:dyDescent="0.2"/>
    <row r="15554" x14ac:dyDescent="0.2"/>
    <row r="15555" x14ac:dyDescent="0.2"/>
    <row r="15556" x14ac:dyDescent="0.2"/>
    <row r="15557" x14ac:dyDescent="0.2"/>
    <row r="15558" x14ac:dyDescent="0.2"/>
    <row r="15559" x14ac:dyDescent="0.2"/>
    <row r="15560" x14ac:dyDescent="0.2"/>
    <row r="15561" x14ac:dyDescent="0.2"/>
    <row r="15562" x14ac:dyDescent="0.2"/>
    <row r="15563" x14ac:dyDescent="0.2"/>
    <row r="15564" x14ac:dyDescent="0.2"/>
    <row r="15565" x14ac:dyDescent="0.2"/>
    <row r="15566" x14ac:dyDescent="0.2"/>
    <row r="15567" x14ac:dyDescent="0.2"/>
    <row r="15568" x14ac:dyDescent="0.2"/>
    <row r="15569" x14ac:dyDescent="0.2"/>
    <row r="15570" x14ac:dyDescent="0.2"/>
    <row r="15571" x14ac:dyDescent="0.2"/>
    <row r="15572" x14ac:dyDescent="0.2"/>
    <row r="15573" x14ac:dyDescent="0.2"/>
    <row r="15574" x14ac:dyDescent="0.2"/>
    <row r="15575" x14ac:dyDescent="0.2"/>
    <row r="15576" x14ac:dyDescent="0.2"/>
    <row r="15577" x14ac:dyDescent="0.2"/>
    <row r="15578" x14ac:dyDescent="0.2"/>
    <row r="15579" x14ac:dyDescent="0.2"/>
    <row r="15580" x14ac:dyDescent="0.2"/>
    <row r="15581" x14ac:dyDescent="0.2"/>
    <row r="15582" x14ac:dyDescent="0.2"/>
    <row r="15583" x14ac:dyDescent="0.2"/>
    <row r="15584" x14ac:dyDescent="0.2"/>
    <row r="15585" x14ac:dyDescent="0.2"/>
    <row r="15586" x14ac:dyDescent="0.2"/>
    <row r="15587" x14ac:dyDescent="0.2"/>
    <row r="15588" x14ac:dyDescent="0.2"/>
    <row r="15589" x14ac:dyDescent="0.2"/>
    <row r="15590" x14ac:dyDescent="0.2"/>
    <row r="15591" x14ac:dyDescent="0.2"/>
    <row r="15592" x14ac:dyDescent="0.2"/>
    <row r="15593" x14ac:dyDescent="0.2"/>
    <row r="15594" x14ac:dyDescent="0.2"/>
    <row r="15595" x14ac:dyDescent="0.2"/>
    <row r="15596" x14ac:dyDescent="0.2"/>
    <row r="15597" x14ac:dyDescent="0.2"/>
    <row r="15598" x14ac:dyDescent="0.2"/>
    <row r="15599" x14ac:dyDescent="0.2"/>
    <row r="15600" x14ac:dyDescent="0.2"/>
    <row r="15601" x14ac:dyDescent="0.2"/>
    <row r="15602" x14ac:dyDescent="0.2"/>
    <row r="15603" x14ac:dyDescent="0.2"/>
    <row r="15604" x14ac:dyDescent="0.2"/>
    <row r="15605" x14ac:dyDescent="0.2"/>
    <row r="15606" x14ac:dyDescent="0.2"/>
    <row r="15607" x14ac:dyDescent="0.2"/>
    <row r="15608" x14ac:dyDescent="0.2"/>
    <row r="15609" x14ac:dyDescent="0.2"/>
    <row r="15610" x14ac:dyDescent="0.2"/>
    <row r="15611" x14ac:dyDescent="0.2"/>
    <row r="15612" x14ac:dyDescent="0.2"/>
    <row r="15613" x14ac:dyDescent="0.2"/>
    <row r="15614" x14ac:dyDescent="0.2"/>
    <row r="15615" x14ac:dyDescent="0.2"/>
    <row r="15616" x14ac:dyDescent="0.2"/>
    <row r="15617" x14ac:dyDescent="0.2"/>
    <row r="15618" x14ac:dyDescent="0.2"/>
    <row r="15619" x14ac:dyDescent="0.2"/>
    <row r="15620" x14ac:dyDescent="0.2"/>
    <row r="15621" x14ac:dyDescent="0.2"/>
    <row r="15622" x14ac:dyDescent="0.2"/>
    <row r="15623" x14ac:dyDescent="0.2"/>
    <row r="15624" x14ac:dyDescent="0.2"/>
    <row r="15625" x14ac:dyDescent="0.2"/>
    <row r="15626" x14ac:dyDescent="0.2"/>
    <row r="15627" x14ac:dyDescent="0.2"/>
    <row r="15628" x14ac:dyDescent="0.2"/>
    <row r="15629" x14ac:dyDescent="0.2"/>
    <row r="15630" x14ac:dyDescent="0.2"/>
    <row r="15631" x14ac:dyDescent="0.2"/>
    <row r="15632" x14ac:dyDescent="0.2"/>
    <row r="15633" x14ac:dyDescent="0.2"/>
    <row r="15634" x14ac:dyDescent="0.2"/>
    <row r="15635" x14ac:dyDescent="0.2"/>
    <row r="15636" x14ac:dyDescent="0.2"/>
    <row r="15637" x14ac:dyDescent="0.2"/>
    <row r="15638" x14ac:dyDescent="0.2"/>
    <row r="15639" x14ac:dyDescent="0.2"/>
    <row r="15640" x14ac:dyDescent="0.2"/>
    <row r="15641" x14ac:dyDescent="0.2"/>
    <row r="15642" x14ac:dyDescent="0.2"/>
    <row r="15643" x14ac:dyDescent="0.2"/>
    <row r="15644" x14ac:dyDescent="0.2"/>
    <row r="15645" x14ac:dyDescent="0.2"/>
    <row r="15646" x14ac:dyDescent="0.2"/>
    <row r="15647" x14ac:dyDescent="0.2"/>
    <row r="15648" x14ac:dyDescent="0.2"/>
    <row r="15649" x14ac:dyDescent="0.2"/>
    <row r="15650" x14ac:dyDescent="0.2"/>
    <row r="15651" x14ac:dyDescent="0.2"/>
    <row r="15652" x14ac:dyDescent="0.2"/>
    <row r="15653" x14ac:dyDescent="0.2"/>
    <row r="15654" x14ac:dyDescent="0.2"/>
    <row r="15655" x14ac:dyDescent="0.2"/>
    <row r="15656" x14ac:dyDescent="0.2"/>
    <row r="15657" x14ac:dyDescent="0.2"/>
    <row r="15658" x14ac:dyDescent="0.2"/>
    <row r="15659" x14ac:dyDescent="0.2"/>
    <row r="15660" x14ac:dyDescent="0.2"/>
    <row r="15661" x14ac:dyDescent="0.2"/>
    <row r="15662" x14ac:dyDescent="0.2"/>
    <row r="15663" x14ac:dyDescent="0.2"/>
    <row r="15664" x14ac:dyDescent="0.2"/>
    <row r="15665" x14ac:dyDescent="0.2"/>
    <row r="15666" x14ac:dyDescent="0.2"/>
    <row r="15667" x14ac:dyDescent="0.2"/>
    <row r="15668" x14ac:dyDescent="0.2"/>
    <row r="15669" x14ac:dyDescent="0.2"/>
    <row r="15670" x14ac:dyDescent="0.2"/>
    <row r="15671" x14ac:dyDescent="0.2"/>
    <row r="15672" x14ac:dyDescent="0.2"/>
    <row r="15673" x14ac:dyDescent="0.2"/>
    <row r="15674" x14ac:dyDescent="0.2"/>
    <row r="15675" x14ac:dyDescent="0.2"/>
    <row r="15676" x14ac:dyDescent="0.2"/>
    <row r="15677" x14ac:dyDescent="0.2"/>
    <row r="15678" x14ac:dyDescent="0.2"/>
    <row r="15679" x14ac:dyDescent="0.2"/>
    <row r="15680" x14ac:dyDescent="0.2"/>
    <row r="15681" x14ac:dyDescent="0.2"/>
    <row r="15682" x14ac:dyDescent="0.2"/>
    <row r="15683" x14ac:dyDescent="0.2"/>
    <row r="15684" x14ac:dyDescent="0.2"/>
    <row r="15685" x14ac:dyDescent="0.2"/>
    <row r="15686" x14ac:dyDescent="0.2"/>
    <row r="15687" x14ac:dyDescent="0.2"/>
    <row r="15688" x14ac:dyDescent="0.2"/>
    <row r="15689" x14ac:dyDescent="0.2"/>
    <row r="15690" x14ac:dyDescent="0.2"/>
    <row r="15691" x14ac:dyDescent="0.2"/>
    <row r="15692" x14ac:dyDescent="0.2"/>
    <row r="15693" x14ac:dyDescent="0.2"/>
    <row r="15694" x14ac:dyDescent="0.2"/>
    <row r="15695" x14ac:dyDescent="0.2"/>
    <row r="15696" x14ac:dyDescent="0.2"/>
    <row r="15697" x14ac:dyDescent="0.2"/>
    <row r="15698" x14ac:dyDescent="0.2"/>
    <row r="15699" x14ac:dyDescent="0.2"/>
    <row r="15700" x14ac:dyDescent="0.2"/>
    <row r="15701" x14ac:dyDescent="0.2"/>
    <row r="15702" x14ac:dyDescent="0.2"/>
    <row r="15703" x14ac:dyDescent="0.2"/>
    <row r="15704" x14ac:dyDescent="0.2"/>
    <row r="15705" x14ac:dyDescent="0.2"/>
    <row r="15706" x14ac:dyDescent="0.2"/>
    <row r="15707" x14ac:dyDescent="0.2"/>
    <row r="15708" x14ac:dyDescent="0.2"/>
    <row r="15709" x14ac:dyDescent="0.2"/>
    <row r="15710" x14ac:dyDescent="0.2"/>
    <row r="15711" x14ac:dyDescent="0.2"/>
    <row r="15712" x14ac:dyDescent="0.2"/>
    <row r="15713" x14ac:dyDescent="0.2"/>
    <row r="15714" x14ac:dyDescent="0.2"/>
    <row r="15715" x14ac:dyDescent="0.2"/>
    <row r="15716" x14ac:dyDescent="0.2"/>
    <row r="15717" x14ac:dyDescent="0.2"/>
    <row r="15718" x14ac:dyDescent="0.2"/>
    <row r="15719" x14ac:dyDescent="0.2"/>
    <row r="15720" x14ac:dyDescent="0.2"/>
    <row r="15721" x14ac:dyDescent="0.2"/>
    <row r="15722" x14ac:dyDescent="0.2"/>
    <row r="15723" x14ac:dyDescent="0.2"/>
    <row r="15724" x14ac:dyDescent="0.2"/>
    <row r="15725" x14ac:dyDescent="0.2"/>
    <row r="15726" x14ac:dyDescent="0.2"/>
    <row r="15727" x14ac:dyDescent="0.2"/>
    <row r="15728" x14ac:dyDescent="0.2"/>
    <row r="15729" x14ac:dyDescent="0.2"/>
    <row r="15730" x14ac:dyDescent="0.2"/>
    <row r="15731" x14ac:dyDescent="0.2"/>
    <row r="15732" x14ac:dyDescent="0.2"/>
    <row r="15733" x14ac:dyDescent="0.2"/>
    <row r="15734" x14ac:dyDescent="0.2"/>
    <row r="15735" x14ac:dyDescent="0.2"/>
    <row r="15736" x14ac:dyDescent="0.2"/>
    <row r="15737" x14ac:dyDescent="0.2"/>
    <row r="15738" x14ac:dyDescent="0.2"/>
    <row r="15739" x14ac:dyDescent="0.2"/>
    <row r="15740" x14ac:dyDescent="0.2"/>
    <row r="15741" x14ac:dyDescent="0.2"/>
    <row r="15742" x14ac:dyDescent="0.2"/>
    <row r="15743" x14ac:dyDescent="0.2"/>
    <row r="15744" x14ac:dyDescent="0.2"/>
    <row r="15745" x14ac:dyDescent="0.2"/>
    <row r="15746" x14ac:dyDescent="0.2"/>
    <row r="15747" x14ac:dyDescent="0.2"/>
    <row r="15748" x14ac:dyDescent="0.2"/>
    <row r="15749" x14ac:dyDescent="0.2"/>
    <row r="15750" x14ac:dyDescent="0.2"/>
    <row r="15751" x14ac:dyDescent="0.2"/>
    <row r="15752" x14ac:dyDescent="0.2"/>
    <row r="15753" x14ac:dyDescent="0.2"/>
    <row r="15754" x14ac:dyDescent="0.2"/>
    <row r="15755" x14ac:dyDescent="0.2"/>
    <row r="15756" x14ac:dyDescent="0.2"/>
    <row r="15757" x14ac:dyDescent="0.2"/>
    <row r="15758" x14ac:dyDescent="0.2"/>
    <row r="15759" x14ac:dyDescent="0.2"/>
    <row r="15760" x14ac:dyDescent="0.2"/>
    <row r="15761" x14ac:dyDescent="0.2"/>
    <row r="15762" x14ac:dyDescent="0.2"/>
    <row r="15763" x14ac:dyDescent="0.2"/>
    <row r="15764" x14ac:dyDescent="0.2"/>
    <row r="15765" x14ac:dyDescent="0.2"/>
    <row r="15766" x14ac:dyDescent="0.2"/>
    <row r="15767" x14ac:dyDescent="0.2"/>
    <row r="15768" x14ac:dyDescent="0.2"/>
    <row r="15769" x14ac:dyDescent="0.2"/>
    <row r="15770" x14ac:dyDescent="0.2"/>
    <row r="15771" x14ac:dyDescent="0.2"/>
    <row r="15772" x14ac:dyDescent="0.2"/>
    <row r="15773" x14ac:dyDescent="0.2"/>
    <row r="15774" x14ac:dyDescent="0.2"/>
    <row r="15775" x14ac:dyDescent="0.2"/>
    <row r="15776" x14ac:dyDescent="0.2"/>
    <row r="15777" x14ac:dyDescent="0.2"/>
    <row r="15778" x14ac:dyDescent="0.2"/>
    <row r="15779" x14ac:dyDescent="0.2"/>
    <row r="15780" x14ac:dyDescent="0.2"/>
    <row r="15781" x14ac:dyDescent="0.2"/>
    <row r="15782" x14ac:dyDescent="0.2"/>
    <row r="15783" x14ac:dyDescent="0.2"/>
    <row r="15784" x14ac:dyDescent="0.2"/>
    <row r="15785" x14ac:dyDescent="0.2"/>
    <row r="15786" x14ac:dyDescent="0.2"/>
    <row r="15787" x14ac:dyDescent="0.2"/>
    <row r="15788" x14ac:dyDescent="0.2"/>
    <row r="15789" x14ac:dyDescent="0.2"/>
    <row r="15790" x14ac:dyDescent="0.2"/>
    <row r="15791" x14ac:dyDescent="0.2"/>
    <row r="15792" x14ac:dyDescent="0.2"/>
    <row r="15793" x14ac:dyDescent="0.2"/>
    <row r="15794" x14ac:dyDescent="0.2"/>
    <row r="15795" x14ac:dyDescent="0.2"/>
    <row r="15796" x14ac:dyDescent="0.2"/>
    <row r="15797" x14ac:dyDescent="0.2"/>
    <row r="15798" x14ac:dyDescent="0.2"/>
    <row r="15799" x14ac:dyDescent="0.2"/>
    <row r="15800" x14ac:dyDescent="0.2"/>
    <row r="15801" x14ac:dyDescent="0.2"/>
    <row r="15802" x14ac:dyDescent="0.2"/>
    <row r="15803" x14ac:dyDescent="0.2"/>
    <row r="15804" x14ac:dyDescent="0.2"/>
    <row r="15805" x14ac:dyDescent="0.2"/>
    <row r="15806" x14ac:dyDescent="0.2"/>
    <row r="15807" x14ac:dyDescent="0.2"/>
    <row r="15808" x14ac:dyDescent="0.2"/>
    <row r="15809" x14ac:dyDescent="0.2"/>
    <row r="15810" x14ac:dyDescent="0.2"/>
    <row r="15811" x14ac:dyDescent="0.2"/>
    <row r="15812" x14ac:dyDescent="0.2"/>
    <row r="15813" x14ac:dyDescent="0.2"/>
    <row r="15814" x14ac:dyDescent="0.2"/>
    <row r="15815" x14ac:dyDescent="0.2"/>
    <row r="15816" x14ac:dyDescent="0.2"/>
    <row r="15817" x14ac:dyDescent="0.2"/>
    <row r="15818" x14ac:dyDescent="0.2"/>
    <row r="15819" x14ac:dyDescent="0.2"/>
    <row r="15820" x14ac:dyDescent="0.2"/>
    <row r="15821" x14ac:dyDescent="0.2"/>
    <row r="15822" x14ac:dyDescent="0.2"/>
    <row r="15823" x14ac:dyDescent="0.2"/>
    <row r="15824" x14ac:dyDescent="0.2"/>
    <row r="15825" x14ac:dyDescent="0.2"/>
    <row r="15826" x14ac:dyDescent="0.2"/>
    <row r="15827" x14ac:dyDescent="0.2"/>
    <row r="15828" x14ac:dyDescent="0.2"/>
    <row r="15829" x14ac:dyDescent="0.2"/>
    <row r="15830" x14ac:dyDescent="0.2"/>
    <row r="15831" x14ac:dyDescent="0.2"/>
    <row r="15832" x14ac:dyDescent="0.2"/>
    <row r="15833" x14ac:dyDescent="0.2"/>
    <row r="15834" x14ac:dyDescent="0.2"/>
    <row r="15835" x14ac:dyDescent="0.2"/>
    <row r="15836" x14ac:dyDescent="0.2"/>
    <row r="15837" x14ac:dyDescent="0.2"/>
    <row r="15838" x14ac:dyDescent="0.2"/>
    <row r="15839" x14ac:dyDescent="0.2"/>
    <row r="15840" x14ac:dyDescent="0.2"/>
    <row r="15841" x14ac:dyDescent="0.2"/>
    <row r="15842" x14ac:dyDescent="0.2"/>
    <row r="15843" x14ac:dyDescent="0.2"/>
    <row r="15844" x14ac:dyDescent="0.2"/>
    <row r="15845" x14ac:dyDescent="0.2"/>
    <row r="15846" x14ac:dyDescent="0.2"/>
    <row r="15847" x14ac:dyDescent="0.2"/>
    <row r="15848" x14ac:dyDescent="0.2"/>
    <row r="15849" x14ac:dyDescent="0.2"/>
    <row r="15850" x14ac:dyDescent="0.2"/>
    <row r="15851" x14ac:dyDescent="0.2"/>
    <row r="15852" x14ac:dyDescent="0.2"/>
    <row r="15853" x14ac:dyDescent="0.2"/>
    <row r="15854" x14ac:dyDescent="0.2"/>
    <row r="15855" x14ac:dyDescent="0.2"/>
    <row r="15856" x14ac:dyDescent="0.2"/>
    <row r="15857" x14ac:dyDescent="0.2"/>
    <row r="15858" x14ac:dyDescent="0.2"/>
    <row r="15859" x14ac:dyDescent="0.2"/>
    <row r="15860" x14ac:dyDescent="0.2"/>
    <row r="15861" x14ac:dyDescent="0.2"/>
    <row r="15862" x14ac:dyDescent="0.2"/>
    <row r="15863" x14ac:dyDescent="0.2"/>
    <row r="15864" x14ac:dyDescent="0.2"/>
    <row r="15865" x14ac:dyDescent="0.2"/>
    <row r="15866" x14ac:dyDescent="0.2"/>
    <row r="15867" x14ac:dyDescent="0.2"/>
    <row r="15868" x14ac:dyDescent="0.2"/>
    <row r="15869" x14ac:dyDescent="0.2"/>
    <row r="15870" x14ac:dyDescent="0.2"/>
    <row r="15871" x14ac:dyDescent="0.2"/>
    <row r="15872" x14ac:dyDescent="0.2"/>
    <row r="15873" x14ac:dyDescent="0.2"/>
    <row r="15874" x14ac:dyDescent="0.2"/>
    <row r="15875" x14ac:dyDescent="0.2"/>
    <row r="15876" x14ac:dyDescent="0.2"/>
    <row r="15877" x14ac:dyDescent="0.2"/>
    <row r="15878" x14ac:dyDescent="0.2"/>
    <row r="15879" x14ac:dyDescent="0.2"/>
    <row r="15880" x14ac:dyDescent="0.2"/>
    <row r="15881" x14ac:dyDescent="0.2"/>
    <row r="15882" x14ac:dyDescent="0.2"/>
    <row r="15883" x14ac:dyDescent="0.2"/>
    <row r="15884" x14ac:dyDescent="0.2"/>
    <row r="15885" x14ac:dyDescent="0.2"/>
    <row r="15886" x14ac:dyDescent="0.2"/>
    <row r="15887" x14ac:dyDescent="0.2"/>
    <row r="15888" x14ac:dyDescent="0.2"/>
    <row r="15889" x14ac:dyDescent="0.2"/>
    <row r="15890" x14ac:dyDescent="0.2"/>
    <row r="15891" x14ac:dyDescent="0.2"/>
    <row r="15892" x14ac:dyDescent="0.2"/>
    <row r="15893" x14ac:dyDescent="0.2"/>
    <row r="15894" x14ac:dyDescent="0.2"/>
    <row r="15895" x14ac:dyDescent="0.2"/>
    <row r="15896" x14ac:dyDescent="0.2"/>
    <row r="15897" x14ac:dyDescent="0.2"/>
    <row r="15898" x14ac:dyDescent="0.2"/>
    <row r="15899" x14ac:dyDescent="0.2"/>
    <row r="15900" x14ac:dyDescent="0.2"/>
    <row r="15901" x14ac:dyDescent="0.2"/>
    <row r="15902" x14ac:dyDescent="0.2"/>
    <row r="15903" x14ac:dyDescent="0.2"/>
    <row r="15904" x14ac:dyDescent="0.2"/>
    <row r="15905" x14ac:dyDescent="0.2"/>
    <row r="15906" x14ac:dyDescent="0.2"/>
    <row r="15907" x14ac:dyDescent="0.2"/>
    <row r="15908" x14ac:dyDescent="0.2"/>
    <row r="15909" x14ac:dyDescent="0.2"/>
    <row r="15910" x14ac:dyDescent="0.2"/>
    <row r="15911" x14ac:dyDescent="0.2"/>
    <row r="15912" x14ac:dyDescent="0.2"/>
    <row r="15913" x14ac:dyDescent="0.2"/>
    <row r="15914" x14ac:dyDescent="0.2"/>
    <row r="15915" x14ac:dyDescent="0.2"/>
    <row r="15916" x14ac:dyDescent="0.2"/>
    <row r="15917" x14ac:dyDescent="0.2"/>
    <row r="15918" x14ac:dyDescent="0.2"/>
    <row r="15919" x14ac:dyDescent="0.2"/>
    <row r="15920" x14ac:dyDescent="0.2"/>
    <row r="15921" x14ac:dyDescent="0.2"/>
    <row r="15922" x14ac:dyDescent="0.2"/>
    <row r="15923" x14ac:dyDescent="0.2"/>
    <row r="15924" x14ac:dyDescent="0.2"/>
    <row r="15925" x14ac:dyDescent="0.2"/>
    <row r="15926" x14ac:dyDescent="0.2"/>
    <row r="15927" x14ac:dyDescent="0.2"/>
    <row r="15928" x14ac:dyDescent="0.2"/>
    <row r="15929" x14ac:dyDescent="0.2"/>
    <row r="15930" x14ac:dyDescent="0.2"/>
    <row r="15931" x14ac:dyDescent="0.2"/>
    <row r="15932" x14ac:dyDescent="0.2"/>
    <row r="15933" x14ac:dyDescent="0.2"/>
    <row r="15934" x14ac:dyDescent="0.2"/>
    <row r="15935" x14ac:dyDescent="0.2"/>
    <row r="15936" x14ac:dyDescent="0.2"/>
    <row r="15937" x14ac:dyDescent="0.2"/>
    <row r="15938" x14ac:dyDescent="0.2"/>
    <row r="15939" x14ac:dyDescent="0.2"/>
    <row r="15940" x14ac:dyDescent="0.2"/>
    <row r="15941" x14ac:dyDescent="0.2"/>
    <row r="15942" x14ac:dyDescent="0.2"/>
    <row r="15943" x14ac:dyDescent="0.2"/>
    <row r="15944" x14ac:dyDescent="0.2"/>
    <row r="15945" x14ac:dyDescent="0.2"/>
    <row r="15946" x14ac:dyDescent="0.2"/>
    <row r="15947" x14ac:dyDescent="0.2"/>
    <row r="15948" x14ac:dyDescent="0.2"/>
    <row r="15949" x14ac:dyDescent="0.2"/>
    <row r="15950" x14ac:dyDescent="0.2"/>
    <row r="15951" x14ac:dyDescent="0.2"/>
    <row r="15952" x14ac:dyDescent="0.2"/>
    <row r="15953" x14ac:dyDescent="0.2"/>
    <row r="15954" x14ac:dyDescent="0.2"/>
    <row r="15955" x14ac:dyDescent="0.2"/>
    <row r="15956" x14ac:dyDescent="0.2"/>
    <row r="15957" x14ac:dyDescent="0.2"/>
    <row r="15958" x14ac:dyDescent="0.2"/>
    <row r="15959" x14ac:dyDescent="0.2"/>
    <row r="15960" x14ac:dyDescent="0.2"/>
    <row r="15961" x14ac:dyDescent="0.2"/>
    <row r="15962" x14ac:dyDescent="0.2"/>
    <row r="15963" x14ac:dyDescent="0.2"/>
    <row r="15964" x14ac:dyDescent="0.2"/>
    <row r="15965" x14ac:dyDescent="0.2"/>
    <row r="15966" x14ac:dyDescent="0.2"/>
    <row r="15967" x14ac:dyDescent="0.2"/>
    <row r="15968" x14ac:dyDescent="0.2"/>
    <row r="15969" x14ac:dyDescent="0.2"/>
    <row r="15970" x14ac:dyDescent="0.2"/>
    <row r="15971" x14ac:dyDescent="0.2"/>
    <row r="15972" x14ac:dyDescent="0.2"/>
    <row r="15973" x14ac:dyDescent="0.2"/>
    <row r="15974" x14ac:dyDescent="0.2"/>
    <row r="15975" x14ac:dyDescent="0.2"/>
    <row r="15976" x14ac:dyDescent="0.2"/>
    <row r="15977" x14ac:dyDescent="0.2"/>
    <row r="15978" x14ac:dyDescent="0.2"/>
    <row r="15979" x14ac:dyDescent="0.2"/>
    <row r="15980" x14ac:dyDescent="0.2"/>
    <row r="15981" x14ac:dyDescent="0.2"/>
    <row r="15982" x14ac:dyDescent="0.2"/>
    <row r="15983" x14ac:dyDescent="0.2"/>
    <row r="15984" x14ac:dyDescent="0.2"/>
    <row r="15985" x14ac:dyDescent="0.2"/>
    <row r="15986" x14ac:dyDescent="0.2"/>
    <row r="15987" x14ac:dyDescent="0.2"/>
    <row r="15988" x14ac:dyDescent="0.2"/>
    <row r="15989" x14ac:dyDescent="0.2"/>
    <row r="15990" x14ac:dyDescent="0.2"/>
    <row r="15991" x14ac:dyDescent="0.2"/>
    <row r="15992" x14ac:dyDescent="0.2"/>
    <row r="15993" x14ac:dyDescent="0.2"/>
    <row r="15994" x14ac:dyDescent="0.2"/>
    <row r="15995" x14ac:dyDescent="0.2"/>
    <row r="15996" x14ac:dyDescent="0.2"/>
    <row r="15997" x14ac:dyDescent="0.2"/>
    <row r="15998" x14ac:dyDescent="0.2"/>
    <row r="15999" x14ac:dyDescent="0.2"/>
    <row r="16000" x14ac:dyDescent="0.2"/>
    <row r="16001" x14ac:dyDescent="0.2"/>
    <row r="16002" x14ac:dyDescent="0.2"/>
    <row r="16003" x14ac:dyDescent="0.2"/>
    <row r="16004" x14ac:dyDescent="0.2"/>
    <row r="16005" x14ac:dyDescent="0.2"/>
    <row r="16006" x14ac:dyDescent="0.2"/>
    <row r="16007" x14ac:dyDescent="0.2"/>
    <row r="16008" x14ac:dyDescent="0.2"/>
    <row r="16009" x14ac:dyDescent="0.2"/>
    <row r="16010" x14ac:dyDescent="0.2"/>
    <row r="16011" x14ac:dyDescent="0.2"/>
    <row r="16012" x14ac:dyDescent="0.2"/>
    <row r="16013" x14ac:dyDescent="0.2"/>
    <row r="16014" x14ac:dyDescent="0.2"/>
    <row r="16015" x14ac:dyDescent="0.2"/>
    <row r="16016" x14ac:dyDescent="0.2"/>
    <row r="16017" x14ac:dyDescent="0.2"/>
    <row r="16018" x14ac:dyDescent="0.2"/>
    <row r="16019" x14ac:dyDescent="0.2"/>
    <row r="16020" x14ac:dyDescent="0.2"/>
    <row r="16021" x14ac:dyDescent="0.2"/>
    <row r="16022" x14ac:dyDescent="0.2"/>
    <row r="16023" x14ac:dyDescent="0.2"/>
    <row r="16024" x14ac:dyDescent="0.2"/>
    <row r="16025" x14ac:dyDescent="0.2"/>
    <row r="16026" x14ac:dyDescent="0.2"/>
    <row r="16027" x14ac:dyDescent="0.2"/>
    <row r="16028" x14ac:dyDescent="0.2"/>
    <row r="16029" x14ac:dyDescent="0.2"/>
    <row r="16030" x14ac:dyDescent="0.2"/>
    <row r="16031" x14ac:dyDescent="0.2"/>
    <row r="16032" x14ac:dyDescent="0.2"/>
    <row r="16033" x14ac:dyDescent="0.2"/>
    <row r="16034" x14ac:dyDescent="0.2"/>
    <row r="16035" x14ac:dyDescent="0.2"/>
    <row r="16036" x14ac:dyDescent="0.2"/>
    <row r="16037" x14ac:dyDescent="0.2"/>
    <row r="16038" x14ac:dyDescent="0.2"/>
    <row r="16039" x14ac:dyDescent="0.2"/>
    <row r="16040" x14ac:dyDescent="0.2"/>
    <row r="16041" x14ac:dyDescent="0.2"/>
    <row r="16042" x14ac:dyDescent="0.2"/>
    <row r="16043" x14ac:dyDescent="0.2"/>
    <row r="16044" x14ac:dyDescent="0.2"/>
    <row r="16045" x14ac:dyDescent="0.2"/>
    <row r="16046" x14ac:dyDescent="0.2"/>
    <row r="16047" x14ac:dyDescent="0.2"/>
    <row r="16048" x14ac:dyDescent="0.2"/>
    <row r="16049" x14ac:dyDescent="0.2"/>
    <row r="16050" x14ac:dyDescent="0.2"/>
    <row r="16051" x14ac:dyDescent="0.2"/>
    <row r="16052" x14ac:dyDescent="0.2"/>
    <row r="16053" x14ac:dyDescent="0.2"/>
    <row r="16054" x14ac:dyDescent="0.2"/>
    <row r="16055" x14ac:dyDescent="0.2"/>
    <row r="16056" x14ac:dyDescent="0.2"/>
    <row r="16057" x14ac:dyDescent="0.2"/>
    <row r="16058" x14ac:dyDescent="0.2"/>
    <row r="16059" x14ac:dyDescent="0.2"/>
    <row r="16060" x14ac:dyDescent="0.2"/>
    <row r="16061" x14ac:dyDescent="0.2"/>
    <row r="16062" x14ac:dyDescent="0.2"/>
    <row r="16063" x14ac:dyDescent="0.2"/>
    <row r="16064" x14ac:dyDescent="0.2"/>
    <row r="16065" x14ac:dyDescent="0.2"/>
    <row r="16066" x14ac:dyDescent="0.2"/>
    <row r="16067" x14ac:dyDescent="0.2"/>
    <row r="16068" x14ac:dyDescent="0.2"/>
    <row r="16069" x14ac:dyDescent="0.2"/>
    <row r="16070" x14ac:dyDescent="0.2"/>
    <row r="16071" x14ac:dyDescent="0.2"/>
    <row r="16072" x14ac:dyDescent="0.2"/>
    <row r="16073" x14ac:dyDescent="0.2"/>
    <row r="16074" x14ac:dyDescent="0.2"/>
    <row r="16075" x14ac:dyDescent="0.2"/>
    <row r="16076" x14ac:dyDescent="0.2"/>
    <row r="16077" x14ac:dyDescent="0.2"/>
    <row r="16078" x14ac:dyDescent="0.2"/>
    <row r="16079" x14ac:dyDescent="0.2"/>
    <row r="16080" x14ac:dyDescent="0.2"/>
    <row r="16081" x14ac:dyDescent="0.2"/>
    <row r="16082" x14ac:dyDescent="0.2"/>
    <row r="16083" x14ac:dyDescent="0.2"/>
    <row r="16084" x14ac:dyDescent="0.2"/>
    <row r="16085" x14ac:dyDescent="0.2"/>
    <row r="16086" x14ac:dyDescent="0.2"/>
    <row r="16087" x14ac:dyDescent="0.2"/>
    <row r="16088" x14ac:dyDescent="0.2"/>
    <row r="16089" x14ac:dyDescent="0.2"/>
    <row r="16090" x14ac:dyDescent="0.2"/>
    <row r="16091" x14ac:dyDescent="0.2"/>
    <row r="16092" x14ac:dyDescent="0.2"/>
    <row r="16093" x14ac:dyDescent="0.2"/>
    <row r="16094" x14ac:dyDescent="0.2"/>
    <row r="16095" x14ac:dyDescent="0.2"/>
    <row r="16096" x14ac:dyDescent="0.2"/>
    <row r="16097" x14ac:dyDescent="0.2"/>
    <row r="16098" x14ac:dyDescent="0.2"/>
    <row r="16099" x14ac:dyDescent="0.2"/>
    <row r="16100" x14ac:dyDescent="0.2"/>
    <row r="16101" x14ac:dyDescent="0.2"/>
    <row r="16102" x14ac:dyDescent="0.2"/>
    <row r="16103" x14ac:dyDescent="0.2"/>
    <row r="16104" x14ac:dyDescent="0.2"/>
    <row r="16105" x14ac:dyDescent="0.2"/>
    <row r="16106" x14ac:dyDescent="0.2"/>
    <row r="16107" x14ac:dyDescent="0.2"/>
    <row r="16108" x14ac:dyDescent="0.2"/>
    <row r="16109" x14ac:dyDescent="0.2"/>
    <row r="16110" x14ac:dyDescent="0.2"/>
    <row r="16111" x14ac:dyDescent="0.2"/>
    <row r="16112" x14ac:dyDescent="0.2"/>
    <row r="16113" x14ac:dyDescent="0.2"/>
    <row r="16114" x14ac:dyDescent="0.2"/>
    <row r="16115" x14ac:dyDescent="0.2"/>
    <row r="16116" x14ac:dyDescent="0.2"/>
    <row r="16117" x14ac:dyDescent="0.2"/>
    <row r="16118" x14ac:dyDescent="0.2"/>
    <row r="16119" x14ac:dyDescent="0.2"/>
    <row r="16120" x14ac:dyDescent="0.2"/>
    <row r="16121" x14ac:dyDescent="0.2"/>
    <row r="16122" x14ac:dyDescent="0.2"/>
    <row r="16123" x14ac:dyDescent="0.2"/>
    <row r="16124" x14ac:dyDescent="0.2"/>
    <row r="16125" x14ac:dyDescent="0.2"/>
    <row r="16126" x14ac:dyDescent="0.2"/>
    <row r="16127" x14ac:dyDescent="0.2"/>
    <row r="16128" x14ac:dyDescent="0.2"/>
    <row r="16129" x14ac:dyDescent="0.2"/>
    <row r="16130" x14ac:dyDescent="0.2"/>
    <row r="16131" x14ac:dyDescent="0.2"/>
    <row r="16132" x14ac:dyDescent="0.2"/>
    <row r="16133" x14ac:dyDescent="0.2"/>
    <row r="16134" x14ac:dyDescent="0.2"/>
    <row r="16135" x14ac:dyDescent="0.2"/>
    <row r="16136" x14ac:dyDescent="0.2"/>
    <row r="16137" x14ac:dyDescent="0.2"/>
    <row r="16138" x14ac:dyDescent="0.2"/>
    <row r="16139" x14ac:dyDescent="0.2"/>
    <row r="16140" x14ac:dyDescent="0.2"/>
    <row r="16141" x14ac:dyDescent="0.2"/>
    <row r="16142" x14ac:dyDescent="0.2"/>
    <row r="16143" x14ac:dyDescent="0.2"/>
    <row r="16144" x14ac:dyDescent="0.2"/>
    <row r="16145" x14ac:dyDescent="0.2"/>
    <row r="16146" x14ac:dyDescent="0.2"/>
    <row r="16147" x14ac:dyDescent="0.2"/>
    <row r="16148" x14ac:dyDescent="0.2"/>
    <row r="16149" x14ac:dyDescent="0.2"/>
    <row r="16150" x14ac:dyDescent="0.2"/>
    <row r="16151" x14ac:dyDescent="0.2"/>
    <row r="16152" x14ac:dyDescent="0.2"/>
    <row r="16153" x14ac:dyDescent="0.2"/>
    <row r="16154" x14ac:dyDescent="0.2"/>
    <row r="16155" x14ac:dyDescent="0.2"/>
    <row r="16156" x14ac:dyDescent="0.2"/>
    <row r="16157" x14ac:dyDescent="0.2"/>
    <row r="16158" x14ac:dyDescent="0.2"/>
    <row r="16159" x14ac:dyDescent="0.2"/>
    <row r="16160" x14ac:dyDescent="0.2"/>
    <row r="16161" x14ac:dyDescent="0.2"/>
    <row r="16162" x14ac:dyDescent="0.2"/>
    <row r="16163" x14ac:dyDescent="0.2"/>
    <row r="16164" x14ac:dyDescent="0.2"/>
    <row r="16165" x14ac:dyDescent="0.2"/>
    <row r="16166" x14ac:dyDescent="0.2"/>
    <row r="16167" x14ac:dyDescent="0.2"/>
    <row r="16168" x14ac:dyDescent="0.2"/>
    <row r="16169" x14ac:dyDescent="0.2"/>
    <row r="16170" x14ac:dyDescent="0.2"/>
    <row r="16171" x14ac:dyDescent="0.2"/>
    <row r="16172" x14ac:dyDescent="0.2"/>
    <row r="16173" x14ac:dyDescent="0.2"/>
    <row r="16174" x14ac:dyDescent="0.2"/>
    <row r="16175" x14ac:dyDescent="0.2"/>
    <row r="16176" x14ac:dyDescent="0.2"/>
    <row r="16177" x14ac:dyDescent="0.2"/>
    <row r="16178" x14ac:dyDescent="0.2"/>
    <row r="16179" x14ac:dyDescent="0.2"/>
    <row r="16180" x14ac:dyDescent="0.2"/>
    <row r="16181" x14ac:dyDescent="0.2"/>
    <row r="16182" x14ac:dyDescent="0.2"/>
    <row r="16183" x14ac:dyDescent="0.2"/>
    <row r="16184" x14ac:dyDescent="0.2"/>
    <row r="16185" x14ac:dyDescent="0.2"/>
    <row r="16186" x14ac:dyDescent="0.2"/>
    <row r="16187" x14ac:dyDescent="0.2"/>
    <row r="16188" x14ac:dyDescent="0.2"/>
    <row r="16189" x14ac:dyDescent="0.2"/>
    <row r="16190" x14ac:dyDescent="0.2"/>
    <row r="16191" x14ac:dyDescent="0.2"/>
    <row r="16192" x14ac:dyDescent="0.2"/>
    <row r="16193" x14ac:dyDescent="0.2"/>
    <row r="16194" x14ac:dyDescent="0.2"/>
    <row r="16195" x14ac:dyDescent="0.2"/>
    <row r="16196" x14ac:dyDescent="0.2"/>
    <row r="16197" x14ac:dyDescent="0.2"/>
    <row r="16198" x14ac:dyDescent="0.2"/>
    <row r="16199" x14ac:dyDescent="0.2"/>
    <row r="16200" x14ac:dyDescent="0.2"/>
    <row r="16201" x14ac:dyDescent="0.2"/>
    <row r="16202" x14ac:dyDescent="0.2"/>
    <row r="16203" x14ac:dyDescent="0.2"/>
    <row r="16204" x14ac:dyDescent="0.2"/>
    <row r="16205" x14ac:dyDescent="0.2"/>
    <row r="16206" x14ac:dyDescent="0.2"/>
    <row r="16207" x14ac:dyDescent="0.2"/>
    <row r="16208" x14ac:dyDescent="0.2"/>
    <row r="16209" x14ac:dyDescent="0.2"/>
    <row r="16210" x14ac:dyDescent="0.2"/>
    <row r="16211" x14ac:dyDescent="0.2"/>
    <row r="16212" x14ac:dyDescent="0.2"/>
    <row r="16213" x14ac:dyDescent="0.2"/>
    <row r="16214" x14ac:dyDescent="0.2"/>
    <row r="16215" x14ac:dyDescent="0.2"/>
    <row r="16216" x14ac:dyDescent="0.2"/>
    <row r="16217" x14ac:dyDescent="0.2"/>
    <row r="16218" x14ac:dyDescent="0.2"/>
    <row r="16219" x14ac:dyDescent="0.2"/>
    <row r="16220" x14ac:dyDescent="0.2"/>
    <row r="16221" x14ac:dyDescent="0.2"/>
    <row r="16222" x14ac:dyDescent="0.2"/>
    <row r="16223" x14ac:dyDescent="0.2"/>
    <row r="16224" x14ac:dyDescent="0.2"/>
    <row r="16225" x14ac:dyDescent="0.2"/>
    <row r="16226" x14ac:dyDescent="0.2"/>
    <row r="16227" x14ac:dyDescent="0.2"/>
    <row r="16228" x14ac:dyDescent="0.2"/>
    <row r="16229" x14ac:dyDescent="0.2"/>
    <row r="16230" x14ac:dyDescent="0.2"/>
    <row r="16231" x14ac:dyDescent="0.2"/>
    <row r="16232" x14ac:dyDescent="0.2"/>
    <row r="16233" x14ac:dyDescent="0.2"/>
    <row r="16234" x14ac:dyDescent="0.2"/>
    <row r="16235" x14ac:dyDescent="0.2"/>
    <row r="16236" x14ac:dyDescent="0.2"/>
    <row r="16237" x14ac:dyDescent="0.2"/>
    <row r="16238" x14ac:dyDescent="0.2"/>
    <row r="16239" x14ac:dyDescent="0.2"/>
    <row r="16240" x14ac:dyDescent="0.2"/>
    <row r="16241" x14ac:dyDescent="0.2"/>
    <row r="16242" x14ac:dyDescent="0.2"/>
    <row r="16243" x14ac:dyDescent="0.2"/>
    <row r="16244" x14ac:dyDescent="0.2"/>
    <row r="16245" x14ac:dyDescent="0.2"/>
    <row r="16246" x14ac:dyDescent="0.2"/>
    <row r="16247" x14ac:dyDescent="0.2"/>
    <row r="16248" x14ac:dyDescent="0.2"/>
    <row r="16249" x14ac:dyDescent="0.2"/>
    <row r="16250" x14ac:dyDescent="0.2"/>
    <row r="16251" x14ac:dyDescent="0.2"/>
    <row r="16252" x14ac:dyDescent="0.2"/>
    <row r="16253" x14ac:dyDescent="0.2"/>
    <row r="16254" x14ac:dyDescent="0.2"/>
    <row r="16255" x14ac:dyDescent="0.2"/>
    <row r="16256" x14ac:dyDescent="0.2"/>
    <row r="16257" x14ac:dyDescent="0.2"/>
    <row r="16258" x14ac:dyDescent="0.2"/>
    <row r="16259" x14ac:dyDescent="0.2"/>
    <row r="16260" x14ac:dyDescent="0.2"/>
    <row r="16261" x14ac:dyDescent="0.2"/>
    <row r="16262" x14ac:dyDescent="0.2"/>
    <row r="16263" x14ac:dyDescent="0.2"/>
    <row r="16264" x14ac:dyDescent="0.2"/>
    <row r="16265" x14ac:dyDescent="0.2"/>
    <row r="16266" x14ac:dyDescent="0.2"/>
    <row r="16267" x14ac:dyDescent="0.2"/>
    <row r="16268" x14ac:dyDescent="0.2"/>
    <row r="16269" x14ac:dyDescent="0.2"/>
    <row r="16270" x14ac:dyDescent="0.2"/>
    <row r="16271" x14ac:dyDescent="0.2"/>
    <row r="16272" x14ac:dyDescent="0.2"/>
    <row r="16273" x14ac:dyDescent="0.2"/>
    <row r="16274" x14ac:dyDescent="0.2"/>
    <row r="16275" x14ac:dyDescent="0.2"/>
    <row r="16276" x14ac:dyDescent="0.2"/>
    <row r="16277" x14ac:dyDescent="0.2"/>
    <row r="16278" x14ac:dyDescent="0.2"/>
    <row r="16279" x14ac:dyDescent="0.2"/>
    <row r="16280" x14ac:dyDescent="0.2"/>
    <row r="16281" x14ac:dyDescent="0.2"/>
    <row r="16282" x14ac:dyDescent="0.2"/>
    <row r="16283" x14ac:dyDescent="0.2"/>
    <row r="16284" x14ac:dyDescent="0.2"/>
    <row r="16285" x14ac:dyDescent="0.2"/>
    <row r="16286" x14ac:dyDescent="0.2"/>
    <row r="16287" x14ac:dyDescent="0.2"/>
    <row r="16288" x14ac:dyDescent="0.2"/>
    <row r="16289" x14ac:dyDescent="0.2"/>
    <row r="16290" x14ac:dyDescent="0.2"/>
    <row r="16291" x14ac:dyDescent="0.2"/>
    <row r="16292" x14ac:dyDescent="0.2"/>
    <row r="16293" x14ac:dyDescent="0.2"/>
    <row r="16294" x14ac:dyDescent="0.2"/>
    <row r="16295" x14ac:dyDescent="0.2"/>
    <row r="16296" x14ac:dyDescent="0.2"/>
    <row r="16297" x14ac:dyDescent="0.2"/>
    <row r="16298" x14ac:dyDescent="0.2"/>
    <row r="16299" x14ac:dyDescent="0.2"/>
    <row r="16300" x14ac:dyDescent="0.2"/>
    <row r="16301" x14ac:dyDescent="0.2"/>
    <row r="16302" x14ac:dyDescent="0.2"/>
    <row r="16303" x14ac:dyDescent="0.2"/>
    <row r="16304" x14ac:dyDescent="0.2"/>
    <row r="16305" x14ac:dyDescent="0.2"/>
    <row r="16306" x14ac:dyDescent="0.2"/>
    <row r="16307" x14ac:dyDescent="0.2"/>
    <row r="16308" x14ac:dyDescent="0.2"/>
    <row r="16309" x14ac:dyDescent="0.2"/>
    <row r="16310" x14ac:dyDescent="0.2"/>
    <row r="16311" x14ac:dyDescent="0.2"/>
    <row r="16312" x14ac:dyDescent="0.2"/>
    <row r="16313" x14ac:dyDescent="0.2"/>
    <row r="16314" x14ac:dyDescent="0.2"/>
    <row r="16315" x14ac:dyDescent="0.2"/>
    <row r="16316" x14ac:dyDescent="0.2"/>
    <row r="16317" x14ac:dyDescent="0.2"/>
    <row r="16318" x14ac:dyDescent="0.2"/>
    <row r="16319" x14ac:dyDescent="0.2"/>
    <row r="16320" x14ac:dyDescent="0.2"/>
    <row r="16321" x14ac:dyDescent="0.2"/>
    <row r="16322" x14ac:dyDescent="0.2"/>
    <row r="16323" x14ac:dyDescent="0.2"/>
    <row r="16324" x14ac:dyDescent="0.2"/>
    <row r="16325" x14ac:dyDescent="0.2"/>
    <row r="16326" x14ac:dyDescent="0.2"/>
    <row r="16327" x14ac:dyDescent="0.2"/>
    <row r="16328" x14ac:dyDescent="0.2"/>
    <row r="16329" x14ac:dyDescent="0.2"/>
    <row r="16330" x14ac:dyDescent="0.2"/>
    <row r="16331" x14ac:dyDescent="0.2"/>
    <row r="16332" x14ac:dyDescent="0.2"/>
    <row r="16333" x14ac:dyDescent="0.2"/>
    <row r="16334" x14ac:dyDescent="0.2"/>
    <row r="16335" x14ac:dyDescent="0.2"/>
    <row r="16336" x14ac:dyDescent="0.2"/>
    <row r="16337" x14ac:dyDescent="0.2"/>
    <row r="16338" x14ac:dyDescent="0.2"/>
    <row r="16339" x14ac:dyDescent="0.2"/>
    <row r="16340" x14ac:dyDescent="0.2"/>
    <row r="16341" x14ac:dyDescent="0.2"/>
    <row r="16342" x14ac:dyDescent="0.2"/>
    <row r="16343" x14ac:dyDescent="0.2"/>
    <row r="16344" x14ac:dyDescent="0.2"/>
    <row r="16345" x14ac:dyDescent="0.2"/>
    <row r="16346" x14ac:dyDescent="0.2"/>
    <row r="16347" x14ac:dyDescent="0.2"/>
    <row r="16348" x14ac:dyDescent="0.2"/>
    <row r="16349" x14ac:dyDescent="0.2"/>
    <row r="16350" x14ac:dyDescent="0.2"/>
    <row r="16351" x14ac:dyDescent="0.2"/>
    <row r="16352" x14ac:dyDescent="0.2"/>
    <row r="16353" x14ac:dyDescent="0.2"/>
    <row r="16354" x14ac:dyDescent="0.2"/>
    <row r="16355" x14ac:dyDescent="0.2"/>
    <row r="16356" x14ac:dyDescent="0.2"/>
    <row r="16357" x14ac:dyDescent="0.2"/>
    <row r="16358" x14ac:dyDescent="0.2"/>
    <row r="16359" x14ac:dyDescent="0.2"/>
    <row r="16360" x14ac:dyDescent="0.2"/>
    <row r="16361" x14ac:dyDescent="0.2"/>
    <row r="16362" x14ac:dyDescent="0.2"/>
    <row r="16363" x14ac:dyDescent="0.2"/>
    <row r="16364" x14ac:dyDescent="0.2"/>
    <row r="16365" x14ac:dyDescent="0.2"/>
    <row r="16366" x14ac:dyDescent="0.2"/>
    <row r="16367" x14ac:dyDescent="0.2"/>
    <row r="16368" x14ac:dyDescent="0.2"/>
    <row r="16369" x14ac:dyDescent="0.2"/>
    <row r="16370" x14ac:dyDescent="0.2"/>
    <row r="16371" x14ac:dyDescent="0.2"/>
    <row r="16372" x14ac:dyDescent="0.2"/>
    <row r="16373" x14ac:dyDescent="0.2"/>
    <row r="16374" x14ac:dyDescent="0.2"/>
    <row r="16375" x14ac:dyDescent="0.2"/>
    <row r="16376" x14ac:dyDescent="0.2"/>
    <row r="16377" x14ac:dyDescent="0.2"/>
    <row r="16378" x14ac:dyDescent="0.2"/>
    <row r="16379" x14ac:dyDescent="0.2"/>
    <row r="16380" x14ac:dyDescent="0.2"/>
    <row r="16381" x14ac:dyDescent="0.2"/>
    <row r="16382" x14ac:dyDescent="0.2"/>
    <row r="16383" x14ac:dyDescent="0.2"/>
    <row r="16384" x14ac:dyDescent="0.2"/>
    <row r="16385" x14ac:dyDescent="0.2"/>
    <row r="16386" x14ac:dyDescent="0.2"/>
    <row r="16387" x14ac:dyDescent="0.2"/>
    <row r="16388" x14ac:dyDescent="0.2"/>
    <row r="16389" x14ac:dyDescent="0.2"/>
    <row r="16390" x14ac:dyDescent="0.2"/>
    <row r="16391" x14ac:dyDescent="0.2"/>
    <row r="16392" x14ac:dyDescent="0.2"/>
    <row r="16393" x14ac:dyDescent="0.2"/>
    <row r="16394" x14ac:dyDescent="0.2"/>
    <row r="16395" x14ac:dyDescent="0.2"/>
    <row r="16396" x14ac:dyDescent="0.2"/>
    <row r="16397" x14ac:dyDescent="0.2"/>
    <row r="16398" x14ac:dyDescent="0.2"/>
    <row r="16399" x14ac:dyDescent="0.2"/>
    <row r="16400" x14ac:dyDescent="0.2"/>
    <row r="16401" x14ac:dyDescent="0.2"/>
    <row r="16402" x14ac:dyDescent="0.2"/>
    <row r="16403" x14ac:dyDescent="0.2"/>
    <row r="16404" x14ac:dyDescent="0.2"/>
    <row r="16405" x14ac:dyDescent="0.2"/>
    <row r="16406" x14ac:dyDescent="0.2"/>
    <row r="16407" x14ac:dyDescent="0.2"/>
    <row r="16408" x14ac:dyDescent="0.2"/>
    <row r="16409" x14ac:dyDescent="0.2"/>
    <row r="16410" x14ac:dyDescent="0.2"/>
    <row r="16411" x14ac:dyDescent="0.2"/>
    <row r="16412" x14ac:dyDescent="0.2"/>
    <row r="16413" x14ac:dyDescent="0.2"/>
    <row r="16414" x14ac:dyDescent="0.2"/>
    <row r="16415" x14ac:dyDescent="0.2"/>
    <row r="16416" x14ac:dyDescent="0.2"/>
    <row r="16417" x14ac:dyDescent="0.2"/>
    <row r="16418" x14ac:dyDescent="0.2"/>
    <row r="16419" x14ac:dyDescent="0.2"/>
    <row r="16420" x14ac:dyDescent="0.2"/>
    <row r="16421" x14ac:dyDescent="0.2"/>
    <row r="16422" x14ac:dyDescent="0.2"/>
    <row r="16423" x14ac:dyDescent="0.2"/>
    <row r="16424" x14ac:dyDescent="0.2"/>
    <row r="16425" x14ac:dyDescent="0.2"/>
    <row r="16426" x14ac:dyDescent="0.2"/>
    <row r="16427" x14ac:dyDescent="0.2"/>
    <row r="16428" x14ac:dyDescent="0.2"/>
    <row r="16429" x14ac:dyDescent="0.2"/>
    <row r="16430" x14ac:dyDescent="0.2"/>
    <row r="16431" x14ac:dyDescent="0.2"/>
    <row r="16432" x14ac:dyDescent="0.2"/>
    <row r="16433" x14ac:dyDescent="0.2"/>
    <row r="16434" x14ac:dyDescent="0.2"/>
    <row r="16435" x14ac:dyDescent="0.2"/>
    <row r="16436" x14ac:dyDescent="0.2"/>
    <row r="16437" x14ac:dyDescent="0.2"/>
    <row r="16438" x14ac:dyDescent="0.2"/>
    <row r="16439" x14ac:dyDescent="0.2"/>
    <row r="16440" x14ac:dyDescent="0.2"/>
    <row r="16441" x14ac:dyDescent="0.2"/>
    <row r="16442" x14ac:dyDescent="0.2"/>
    <row r="16443" x14ac:dyDescent="0.2"/>
    <row r="16444" x14ac:dyDescent="0.2"/>
    <row r="16445" x14ac:dyDescent="0.2"/>
    <row r="16446" x14ac:dyDescent="0.2"/>
    <row r="16447" x14ac:dyDescent="0.2"/>
    <row r="16448" x14ac:dyDescent="0.2"/>
    <row r="16449" x14ac:dyDescent="0.2"/>
    <row r="16450" x14ac:dyDescent="0.2"/>
    <row r="16451" x14ac:dyDescent="0.2"/>
    <row r="16452" x14ac:dyDescent="0.2"/>
    <row r="16453" x14ac:dyDescent="0.2"/>
    <row r="16454" x14ac:dyDescent="0.2"/>
    <row r="16455" x14ac:dyDescent="0.2"/>
    <row r="16456" x14ac:dyDescent="0.2"/>
    <row r="16457" x14ac:dyDescent="0.2"/>
    <row r="16458" x14ac:dyDescent="0.2"/>
    <row r="16459" x14ac:dyDescent="0.2"/>
    <row r="16460" x14ac:dyDescent="0.2"/>
    <row r="16461" x14ac:dyDescent="0.2"/>
    <row r="16462" x14ac:dyDescent="0.2"/>
    <row r="16463" x14ac:dyDescent="0.2"/>
    <row r="16464" x14ac:dyDescent="0.2"/>
    <row r="16465" x14ac:dyDescent="0.2"/>
    <row r="16466" x14ac:dyDescent="0.2"/>
    <row r="16467" x14ac:dyDescent="0.2"/>
    <row r="16468" x14ac:dyDescent="0.2"/>
    <row r="16469" x14ac:dyDescent="0.2"/>
    <row r="16470" x14ac:dyDescent="0.2"/>
    <row r="16471" x14ac:dyDescent="0.2"/>
    <row r="16472" x14ac:dyDescent="0.2"/>
    <row r="16473" x14ac:dyDescent="0.2"/>
    <row r="16474" x14ac:dyDescent="0.2"/>
    <row r="16475" x14ac:dyDescent="0.2"/>
    <row r="16476" x14ac:dyDescent="0.2"/>
    <row r="16477" x14ac:dyDescent="0.2"/>
    <row r="16478" x14ac:dyDescent="0.2"/>
    <row r="16479" x14ac:dyDescent="0.2"/>
    <row r="16480" x14ac:dyDescent="0.2"/>
    <row r="16481" x14ac:dyDescent="0.2"/>
    <row r="16482" x14ac:dyDescent="0.2"/>
    <row r="16483" x14ac:dyDescent="0.2"/>
    <row r="16484" x14ac:dyDescent="0.2"/>
    <row r="16485" x14ac:dyDescent="0.2"/>
    <row r="16486" x14ac:dyDescent="0.2"/>
    <row r="16487" x14ac:dyDescent="0.2"/>
    <row r="16488" x14ac:dyDescent="0.2"/>
    <row r="16489" x14ac:dyDescent="0.2"/>
    <row r="16490" x14ac:dyDescent="0.2"/>
    <row r="16491" x14ac:dyDescent="0.2"/>
    <row r="16492" x14ac:dyDescent="0.2"/>
    <row r="16493" x14ac:dyDescent="0.2"/>
    <row r="16494" x14ac:dyDescent="0.2"/>
    <row r="16495" x14ac:dyDescent="0.2"/>
    <row r="16496" x14ac:dyDescent="0.2"/>
    <row r="16497" x14ac:dyDescent="0.2"/>
    <row r="16498" x14ac:dyDescent="0.2"/>
    <row r="16499" x14ac:dyDescent="0.2"/>
    <row r="16500" x14ac:dyDescent="0.2"/>
    <row r="16501" x14ac:dyDescent="0.2"/>
    <row r="16502" x14ac:dyDescent="0.2"/>
    <row r="16503" x14ac:dyDescent="0.2"/>
    <row r="16504" x14ac:dyDescent="0.2"/>
    <row r="16505" x14ac:dyDescent="0.2"/>
    <row r="16506" x14ac:dyDescent="0.2"/>
    <row r="16507" x14ac:dyDescent="0.2"/>
    <row r="16508" x14ac:dyDescent="0.2"/>
    <row r="16509" x14ac:dyDescent="0.2"/>
    <row r="16510" x14ac:dyDescent="0.2"/>
    <row r="16511" x14ac:dyDescent="0.2"/>
    <row r="16512" x14ac:dyDescent="0.2"/>
    <row r="16513" x14ac:dyDescent="0.2"/>
    <row r="16514" x14ac:dyDescent="0.2"/>
    <row r="16515" x14ac:dyDescent="0.2"/>
    <row r="16516" x14ac:dyDescent="0.2"/>
    <row r="16517" x14ac:dyDescent="0.2"/>
    <row r="16518" x14ac:dyDescent="0.2"/>
    <row r="16519" x14ac:dyDescent="0.2"/>
    <row r="16520" x14ac:dyDescent="0.2"/>
    <row r="16521" x14ac:dyDescent="0.2"/>
    <row r="16522" x14ac:dyDescent="0.2"/>
    <row r="16523" x14ac:dyDescent="0.2"/>
    <row r="16524" x14ac:dyDescent="0.2"/>
    <row r="16525" x14ac:dyDescent="0.2"/>
    <row r="16526" x14ac:dyDescent="0.2"/>
    <row r="16527" x14ac:dyDescent="0.2"/>
    <row r="16528" x14ac:dyDescent="0.2"/>
    <row r="16529" x14ac:dyDescent="0.2"/>
    <row r="16530" x14ac:dyDescent="0.2"/>
    <row r="16531" x14ac:dyDescent="0.2"/>
    <row r="16532" x14ac:dyDescent="0.2"/>
    <row r="16533" x14ac:dyDescent="0.2"/>
    <row r="16534" x14ac:dyDescent="0.2"/>
    <row r="16535" x14ac:dyDescent="0.2"/>
    <row r="16536" x14ac:dyDescent="0.2"/>
    <row r="16537" x14ac:dyDescent="0.2"/>
    <row r="16538" x14ac:dyDescent="0.2"/>
    <row r="16539" x14ac:dyDescent="0.2"/>
    <row r="16540" x14ac:dyDescent="0.2"/>
    <row r="16541" x14ac:dyDescent="0.2"/>
    <row r="16542" x14ac:dyDescent="0.2"/>
    <row r="16543" x14ac:dyDescent="0.2"/>
    <row r="16544" x14ac:dyDescent="0.2"/>
    <row r="16545" x14ac:dyDescent="0.2"/>
    <row r="16546" x14ac:dyDescent="0.2"/>
    <row r="16547" x14ac:dyDescent="0.2"/>
    <row r="16548" x14ac:dyDescent="0.2"/>
    <row r="16549" x14ac:dyDescent="0.2"/>
    <row r="16550" x14ac:dyDescent="0.2"/>
    <row r="16551" x14ac:dyDescent="0.2"/>
    <row r="16552" x14ac:dyDescent="0.2"/>
    <row r="16553" x14ac:dyDescent="0.2"/>
    <row r="16554" x14ac:dyDescent="0.2"/>
    <row r="16555" x14ac:dyDescent="0.2"/>
    <row r="16556" x14ac:dyDescent="0.2"/>
    <row r="16557" x14ac:dyDescent="0.2"/>
    <row r="16558" x14ac:dyDescent="0.2"/>
    <row r="16559" x14ac:dyDescent="0.2"/>
    <row r="16560" x14ac:dyDescent="0.2"/>
    <row r="16561" x14ac:dyDescent="0.2"/>
    <row r="16562" x14ac:dyDescent="0.2"/>
    <row r="16563" x14ac:dyDescent="0.2"/>
    <row r="16564" x14ac:dyDescent="0.2"/>
    <row r="16565" x14ac:dyDescent="0.2"/>
    <row r="16566" x14ac:dyDescent="0.2"/>
    <row r="16567" x14ac:dyDescent="0.2"/>
    <row r="16568" x14ac:dyDescent="0.2"/>
    <row r="16569" x14ac:dyDescent="0.2"/>
    <row r="16570" x14ac:dyDescent="0.2"/>
    <row r="16571" x14ac:dyDescent="0.2"/>
    <row r="16572" x14ac:dyDescent="0.2"/>
    <row r="16573" x14ac:dyDescent="0.2"/>
    <row r="16574" x14ac:dyDescent="0.2"/>
    <row r="16575" x14ac:dyDescent="0.2"/>
    <row r="16576" x14ac:dyDescent="0.2"/>
    <row r="16577" x14ac:dyDescent="0.2"/>
    <row r="16578" x14ac:dyDescent="0.2"/>
    <row r="16579" x14ac:dyDescent="0.2"/>
    <row r="16580" x14ac:dyDescent="0.2"/>
    <row r="16581" x14ac:dyDescent="0.2"/>
    <row r="16582" x14ac:dyDescent="0.2"/>
    <row r="16583" x14ac:dyDescent="0.2"/>
    <row r="16584" x14ac:dyDescent="0.2"/>
    <row r="16585" x14ac:dyDescent="0.2"/>
    <row r="16586" x14ac:dyDescent="0.2"/>
    <row r="16587" x14ac:dyDescent="0.2"/>
    <row r="16588" x14ac:dyDescent="0.2"/>
    <row r="16589" x14ac:dyDescent="0.2"/>
    <row r="16590" x14ac:dyDescent="0.2"/>
    <row r="16591" x14ac:dyDescent="0.2"/>
    <row r="16592" x14ac:dyDescent="0.2"/>
    <row r="16593" x14ac:dyDescent="0.2"/>
    <row r="16594" x14ac:dyDescent="0.2"/>
    <row r="16595" x14ac:dyDescent="0.2"/>
    <row r="16596" x14ac:dyDescent="0.2"/>
    <row r="16597" x14ac:dyDescent="0.2"/>
    <row r="16598" x14ac:dyDescent="0.2"/>
    <row r="16599" x14ac:dyDescent="0.2"/>
    <row r="16600" x14ac:dyDescent="0.2"/>
    <row r="16601" x14ac:dyDescent="0.2"/>
    <row r="16602" x14ac:dyDescent="0.2"/>
    <row r="16603" x14ac:dyDescent="0.2"/>
    <row r="16604" x14ac:dyDescent="0.2"/>
    <row r="16605" x14ac:dyDescent="0.2"/>
    <row r="16606" x14ac:dyDescent="0.2"/>
    <row r="16607" x14ac:dyDescent="0.2"/>
    <row r="16608" x14ac:dyDescent="0.2"/>
    <row r="16609" x14ac:dyDescent="0.2"/>
    <row r="16610" x14ac:dyDescent="0.2"/>
    <row r="16611" x14ac:dyDescent="0.2"/>
    <row r="16612" x14ac:dyDescent="0.2"/>
    <row r="16613" x14ac:dyDescent="0.2"/>
    <row r="16614" x14ac:dyDescent="0.2"/>
    <row r="16615" x14ac:dyDescent="0.2"/>
    <row r="16616" x14ac:dyDescent="0.2"/>
    <row r="16617" x14ac:dyDescent="0.2"/>
    <row r="16618" x14ac:dyDescent="0.2"/>
    <row r="16619" x14ac:dyDescent="0.2"/>
    <row r="16620" x14ac:dyDescent="0.2"/>
    <row r="16621" x14ac:dyDescent="0.2"/>
    <row r="16622" x14ac:dyDescent="0.2"/>
    <row r="16623" x14ac:dyDescent="0.2"/>
    <row r="16624" x14ac:dyDescent="0.2"/>
    <row r="16625" x14ac:dyDescent="0.2"/>
    <row r="16626" x14ac:dyDescent="0.2"/>
    <row r="16627" x14ac:dyDescent="0.2"/>
    <row r="16628" x14ac:dyDescent="0.2"/>
    <row r="16629" x14ac:dyDescent="0.2"/>
    <row r="16630" x14ac:dyDescent="0.2"/>
    <row r="16631" x14ac:dyDescent="0.2"/>
    <row r="16632" x14ac:dyDescent="0.2"/>
    <row r="16633" x14ac:dyDescent="0.2"/>
    <row r="16634" x14ac:dyDescent="0.2"/>
    <row r="16635" x14ac:dyDescent="0.2"/>
    <row r="16636" x14ac:dyDescent="0.2"/>
    <row r="16637" x14ac:dyDescent="0.2"/>
    <row r="16638" x14ac:dyDescent="0.2"/>
    <row r="16639" x14ac:dyDescent="0.2"/>
    <row r="16640" x14ac:dyDescent="0.2"/>
    <row r="16641" x14ac:dyDescent="0.2"/>
    <row r="16642" x14ac:dyDescent="0.2"/>
    <row r="16643" x14ac:dyDescent="0.2"/>
    <row r="16644" x14ac:dyDescent="0.2"/>
    <row r="16645" x14ac:dyDescent="0.2"/>
    <row r="16646" x14ac:dyDescent="0.2"/>
    <row r="16647" x14ac:dyDescent="0.2"/>
    <row r="16648" x14ac:dyDescent="0.2"/>
    <row r="16649" x14ac:dyDescent="0.2"/>
    <row r="16650" x14ac:dyDescent="0.2"/>
    <row r="16651" x14ac:dyDescent="0.2"/>
    <row r="16652" x14ac:dyDescent="0.2"/>
    <row r="16653" x14ac:dyDescent="0.2"/>
    <row r="16654" x14ac:dyDescent="0.2"/>
    <row r="16655" x14ac:dyDescent="0.2"/>
    <row r="16656" x14ac:dyDescent="0.2"/>
    <row r="16657" x14ac:dyDescent="0.2"/>
    <row r="16658" x14ac:dyDescent="0.2"/>
    <row r="16659" x14ac:dyDescent="0.2"/>
    <row r="16660" x14ac:dyDescent="0.2"/>
    <row r="16661" x14ac:dyDescent="0.2"/>
    <row r="16662" x14ac:dyDescent="0.2"/>
    <row r="16663" x14ac:dyDescent="0.2"/>
    <row r="16664" x14ac:dyDescent="0.2"/>
    <row r="16665" x14ac:dyDescent="0.2"/>
    <row r="16666" x14ac:dyDescent="0.2"/>
    <row r="16667" x14ac:dyDescent="0.2"/>
    <row r="16668" x14ac:dyDescent="0.2"/>
    <row r="16669" x14ac:dyDescent="0.2"/>
    <row r="16670" x14ac:dyDescent="0.2"/>
    <row r="16671" x14ac:dyDescent="0.2"/>
    <row r="16672" x14ac:dyDescent="0.2"/>
    <row r="16673" x14ac:dyDescent="0.2"/>
    <row r="16674" x14ac:dyDescent="0.2"/>
    <row r="16675" x14ac:dyDescent="0.2"/>
    <row r="16676" x14ac:dyDescent="0.2"/>
    <row r="16677" x14ac:dyDescent="0.2"/>
    <row r="16678" x14ac:dyDescent="0.2"/>
    <row r="16679" x14ac:dyDescent="0.2"/>
    <row r="16680" x14ac:dyDescent="0.2"/>
    <row r="16681" x14ac:dyDescent="0.2"/>
    <row r="16682" x14ac:dyDescent="0.2"/>
    <row r="16683" x14ac:dyDescent="0.2"/>
    <row r="16684" x14ac:dyDescent="0.2"/>
    <row r="16685" x14ac:dyDescent="0.2"/>
    <row r="16686" x14ac:dyDescent="0.2"/>
    <row r="16687" x14ac:dyDescent="0.2"/>
    <row r="16688" x14ac:dyDescent="0.2"/>
    <row r="16689" x14ac:dyDescent="0.2"/>
    <row r="16690" x14ac:dyDescent="0.2"/>
    <row r="16691" x14ac:dyDescent="0.2"/>
    <row r="16692" x14ac:dyDescent="0.2"/>
    <row r="16693" x14ac:dyDescent="0.2"/>
    <row r="16694" x14ac:dyDescent="0.2"/>
    <row r="16695" x14ac:dyDescent="0.2"/>
    <row r="16696" x14ac:dyDescent="0.2"/>
    <row r="16697" x14ac:dyDescent="0.2"/>
    <row r="16698" x14ac:dyDescent="0.2"/>
    <row r="16699" x14ac:dyDescent="0.2"/>
    <row r="16700" x14ac:dyDescent="0.2"/>
    <row r="16701" x14ac:dyDescent="0.2"/>
    <row r="16702" x14ac:dyDescent="0.2"/>
    <row r="16703" x14ac:dyDescent="0.2"/>
    <row r="16704" x14ac:dyDescent="0.2"/>
    <row r="16705" x14ac:dyDescent="0.2"/>
    <row r="16706" x14ac:dyDescent="0.2"/>
    <row r="16707" x14ac:dyDescent="0.2"/>
    <row r="16708" x14ac:dyDescent="0.2"/>
    <row r="16709" x14ac:dyDescent="0.2"/>
    <row r="16710" x14ac:dyDescent="0.2"/>
    <row r="16711" x14ac:dyDescent="0.2"/>
    <row r="16712" x14ac:dyDescent="0.2"/>
    <row r="16713" x14ac:dyDescent="0.2"/>
    <row r="16714" x14ac:dyDescent="0.2"/>
    <row r="16715" x14ac:dyDescent="0.2"/>
    <row r="16716" x14ac:dyDescent="0.2"/>
    <row r="16717" x14ac:dyDescent="0.2"/>
    <row r="16718" x14ac:dyDescent="0.2"/>
    <row r="16719" x14ac:dyDescent="0.2"/>
    <row r="16720" x14ac:dyDescent="0.2"/>
    <row r="16721" x14ac:dyDescent="0.2"/>
    <row r="16722" x14ac:dyDescent="0.2"/>
    <row r="16723" x14ac:dyDescent="0.2"/>
    <row r="16724" x14ac:dyDescent="0.2"/>
    <row r="16725" x14ac:dyDescent="0.2"/>
    <row r="16726" x14ac:dyDescent="0.2"/>
    <row r="16727" x14ac:dyDescent="0.2"/>
    <row r="16728" x14ac:dyDescent="0.2"/>
    <row r="16729" x14ac:dyDescent="0.2"/>
    <row r="16730" x14ac:dyDescent="0.2"/>
    <row r="16731" x14ac:dyDescent="0.2"/>
    <row r="16732" x14ac:dyDescent="0.2"/>
    <row r="16733" x14ac:dyDescent="0.2"/>
    <row r="16734" x14ac:dyDescent="0.2"/>
    <row r="16735" x14ac:dyDescent="0.2"/>
    <row r="16736" x14ac:dyDescent="0.2"/>
    <row r="16737" x14ac:dyDescent="0.2"/>
    <row r="16738" x14ac:dyDescent="0.2"/>
    <row r="16739" x14ac:dyDescent="0.2"/>
    <row r="16740" x14ac:dyDescent="0.2"/>
    <row r="16741" x14ac:dyDescent="0.2"/>
    <row r="16742" x14ac:dyDescent="0.2"/>
    <row r="16743" x14ac:dyDescent="0.2"/>
    <row r="16744" x14ac:dyDescent="0.2"/>
    <row r="16745" x14ac:dyDescent="0.2"/>
    <row r="16746" x14ac:dyDescent="0.2"/>
    <row r="16747" x14ac:dyDescent="0.2"/>
    <row r="16748" x14ac:dyDescent="0.2"/>
    <row r="16749" x14ac:dyDescent="0.2"/>
    <row r="16750" x14ac:dyDescent="0.2"/>
    <row r="16751" x14ac:dyDescent="0.2"/>
    <row r="16752" x14ac:dyDescent="0.2"/>
    <row r="16753" x14ac:dyDescent="0.2"/>
    <row r="16754" x14ac:dyDescent="0.2"/>
    <row r="16755" x14ac:dyDescent="0.2"/>
    <row r="16756" x14ac:dyDescent="0.2"/>
    <row r="16757" x14ac:dyDescent="0.2"/>
    <row r="16758" x14ac:dyDescent="0.2"/>
    <row r="16759" x14ac:dyDescent="0.2"/>
    <row r="16760" x14ac:dyDescent="0.2"/>
    <row r="16761" x14ac:dyDescent="0.2"/>
    <row r="16762" x14ac:dyDescent="0.2"/>
    <row r="16763" x14ac:dyDescent="0.2"/>
    <row r="16764" x14ac:dyDescent="0.2"/>
    <row r="16765" x14ac:dyDescent="0.2"/>
    <row r="16766" x14ac:dyDescent="0.2"/>
    <row r="16767" x14ac:dyDescent="0.2"/>
    <row r="16768" x14ac:dyDescent="0.2"/>
    <row r="16769" x14ac:dyDescent="0.2"/>
    <row r="16770" x14ac:dyDescent="0.2"/>
    <row r="16771" x14ac:dyDescent="0.2"/>
    <row r="16772" x14ac:dyDescent="0.2"/>
    <row r="16773" x14ac:dyDescent="0.2"/>
    <row r="16774" x14ac:dyDescent="0.2"/>
    <row r="16775" x14ac:dyDescent="0.2"/>
    <row r="16776" x14ac:dyDescent="0.2"/>
    <row r="16777" x14ac:dyDescent="0.2"/>
    <row r="16778" x14ac:dyDescent="0.2"/>
    <row r="16779" x14ac:dyDescent="0.2"/>
    <row r="16780" x14ac:dyDescent="0.2"/>
    <row r="16781" x14ac:dyDescent="0.2"/>
    <row r="16782" x14ac:dyDescent="0.2"/>
    <row r="16783" x14ac:dyDescent="0.2"/>
    <row r="16784" x14ac:dyDescent="0.2"/>
    <row r="16785" x14ac:dyDescent="0.2"/>
    <row r="16786" x14ac:dyDescent="0.2"/>
    <row r="16787" x14ac:dyDescent="0.2"/>
    <row r="16788" x14ac:dyDescent="0.2"/>
    <row r="16789" x14ac:dyDescent="0.2"/>
    <row r="16790" x14ac:dyDescent="0.2"/>
    <row r="16791" x14ac:dyDescent="0.2"/>
    <row r="16792" x14ac:dyDescent="0.2"/>
    <row r="16793" x14ac:dyDescent="0.2"/>
    <row r="16794" x14ac:dyDescent="0.2"/>
    <row r="16795" x14ac:dyDescent="0.2"/>
    <row r="16796" x14ac:dyDescent="0.2"/>
    <row r="16797" x14ac:dyDescent="0.2"/>
    <row r="16798" x14ac:dyDescent="0.2"/>
    <row r="16799" x14ac:dyDescent="0.2"/>
    <row r="16800" x14ac:dyDescent="0.2"/>
    <row r="16801" x14ac:dyDescent="0.2"/>
    <row r="16802" x14ac:dyDescent="0.2"/>
    <row r="16803" x14ac:dyDescent="0.2"/>
    <row r="16804" x14ac:dyDescent="0.2"/>
    <row r="16805" x14ac:dyDescent="0.2"/>
    <row r="16806" x14ac:dyDescent="0.2"/>
    <row r="16807" x14ac:dyDescent="0.2"/>
    <row r="16808" x14ac:dyDescent="0.2"/>
    <row r="16809" x14ac:dyDescent="0.2"/>
    <row r="16810" x14ac:dyDescent="0.2"/>
    <row r="16811" x14ac:dyDescent="0.2"/>
    <row r="16812" x14ac:dyDescent="0.2"/>
    <row r="16813" x14ac:dyDescent="0.2"/>
    <row r="16814" x14ac:dyDescent="0.2"/>
    <row r="16815" x14ac:dyDescent="0.2"/>
    <row r="16816" x14ac:dyDescent="0.2"/>
    <row r="16817" x14ac:dyDescent="0.2"/>
    <row r="16818" x14ac:dyDescent="0.2"/>
    <row r="16819" x14ac:dyDescent="0.2"/>
    <row r="16820" x14ac:dyDescent="0.2"/>
    <row r="16821" x14ac:dyDescent="0.2"/>
    <row r="16822" x14ac:dyDescent="0.2"/>
    <row r="16823" x14ac:dyDescent="0.2"/>
    <row r="16824" x14ac:dyDescent="0.2"/>
    <row r="16825" x14ac:dyDescent="0.2"/>
    <row r="16826" x14ac:dyDescent="0.2"/>
    <row r="16827" x14ac:dyDescent="0.2"/>
    <row r="16828" x14ac:dyDescent="0.2"/>
    <row r="16829" x14ac:dyDescent="0.2"/>
    <row r="16830" x14ac:dyDescent="0.2"/>
    <row r="16831" x14ac:dyDescent="0.2"/>
    <row r="16832" x14ac:dyDescent="0.2"/>
    <row r="16833" x14ac:dyDescent="0.2"/>
    <row r="16834" x14ac:dyDescent="0.2"/>
    <row r="16835" x14ac:dyDescent="0.2"/>
    <row r="16836" x14ac:dyDescent="0.2"/>
    <row r="16837" x14ac:dyDescent="0.2"/>
    <row r="16838" x14ac:dyDescent="0.2"/>
    <row r="16839" x14ac:dyDescent="0.2"/>
    <row r="16840" x14ac:dyDescent="0.2"/>
    <row r="16841" x14ac:dyDescent="0.2"/>
    <row r="16842" x14ac:dyDescent="0.2"/>
    <row r="16843" x14ac:dyDescent="0.2"/>
    <row r="16844" x14ac:dyDescent="0.2"/>
    <row r="16845" x14ac:dyDescent="0.2"/>
    <row r="16846" x14ac:dyDescent="0.2"/>
    <row r="16847" x14ac:dyDescent="0.2"/>
    <row r="16848" x14ac:dyDescent="0.2"/>
    <row r="16849" x14ac:dyDescent="0.2"/>
    <row r="16850" x14ac:dyDescent="0.2"/>
    <row r="16851" x14ac:dyDescent="0.2"/>
    <row r="16852" x14ac:dyDescent="0.2"/>
    <row r="16853" x14ac:dyDescent="0.2"/>
    <row r="16854" x14ac:dyDescent="0.2"/>
    <row r="16855" x14ac:dyDescent="0.2"/>
    <row r="16856" x14ac:dyDescent="0.2"/>
    <row r="16857" x14ac:dyDescent="0.2"/>
    <row r="16858" x14ac:dyDescent="0.2"/>
    <row r="16859" x14ac:dyDescent="0.2"/>
    <row r="16860" x14ac:dyDescent="0.2"/>
    <row r="16861" x14ac:dyDescent="0.2"/>
    <row r="16862" x14ac:dyDescent="0.2"/>
    <row r="16863" x14ac:dyDescent="0.2"/>
    <row r="16864" x14ac:dyDescent="0.2"/>
    <row r="16865" x14ac:dyDescent="0.2"/>
    <row r="16866" x14ac:dyDescent="0.2"/>
    <row r="16867" x14ac:dyDescent="0.2"/>
    <row r="16868" x14ac:dyDescent="0.2"/>
    <row r="16869" x14ac:dyDescent="0.2"/>
    <row r="16870" x14ac:dyDescent="0.2"/>
    <row r="16871" x14ac:dyDescent="0.2"/>
    <row r="16872" x14ac:dyDescent="0.2"/>
    <row r="16873" x14ac:dyDescent="0.2"/>
    <row r="16874" x14ac:dyDescent="0.2"/>
    <row r="16875" x14ac:dyDescent="0.2"/>
    <row r="16876" x14ac:dyDescent="0.2"/>
    <row r="16877" x14ac:dyDescent="0.2"/>
    <row r="16878" x14ac:dyDescent="0.2"/>
    <row r="16879" x14ac:dyDescent="0.2"/>
    <row r="16880" x14ac:dyDescent="0.2"/>
    <row r="16881" x14ac:dyDescent="0.2"/>
    <row r="16882" x14ac:dyDescent="0.2"/>
    <row r="16883" x14ac:dyDescent="0.2"/>
    <row r="16884" x14ac:dyDescent="0.2"/>
    <row r="16885" x14ac:dyDescent="0.2"/>
    <row r="16886" x14ac:dyDescent="0.2"/>
    <row r="16887" x14ac:dyDescent="0.2"/>
    <row r="16888" x14ac:dyDescent="0.2"/>
    <row r="16889" x14ac:dyDescent="0.2"/>
    <row r="16890" x14ac:dyDescent="0.2"/>
    <row r="16891" x14ac:dyDescent="0.2"/>
    <row r="16892" x14ac:dyDescent="0.2"/>
    <row r="16893" x14ac:dyDescent="0.2"/>
    <row r="16894" x14ac:dyDescent="0.2"/>
    <row r="16895" x14ac:dyDescent="0.2"/>
    <row r="16896" x14ac:dyDescent="0.2"/>
    <row r="16897" x14ac:dyDescent="0.2"/>
    <row r="16898" x14ac:dyDescent="0.2"/>
    <row r="16899" x14ac:dyDescent="0.2"/>
    <row r="16900" x14ac:dyDescent="0.2"/>
    <row r="16901" x14ac:dyDescent="0.2"/>
    <row r="16902" x14ac:dyDescent="0.2"/>
    <row r="16903" x14ac:dyDescent="0.2"/>
    <row r="16904" x14ac:dyDescent="0.2"/>
    <row r="16905" x14ac:dyDescent="0.2"/>
    <row r="16906" x14ac:dyDescent="0.2"/>
    <row r="16907" x14ac:dyDescent="0.2"/>
    <row r="16908" x14ac:dyDescent="0.2"/>
    <row r="16909" x14ac:dyDescent="0.2"/>
    <row r="16910" x14ac:dyDescent="0.2"/>
    <row r="16911" x14ac:dyDescent="0.2"/>
    <row r="16912" x14ac:dyDescent="0.2"/>
    <row r="16913" x14ac:dyDescent="0.2"/>
    <row r="16914" x14ac:dyDescent="0.2"/>
    <row r="16915" x14ac:dyDescent="0.2"/>
    <row r="16916" x14ac:dyDescent="0.2"/>
    <row r="16917" x14ac:dyDescent="0.2"/>
    <row r="16918" x14ac:dyDescent="0.2"/>
    <row r="16919" x14ac:dyDescent="0.2"/>
    <row r="16920" x14ac:dyDescent="0.2"/>
    <row r="16921" x14ac:dyDescent="0.2"/>
    <row r="16922" x14ac:dyDescent="0.2"/>
    <row r="16923" x14ac:dyDescent="0.2"/>
    <row r="16924" x14ac:dyDescent="0.2"/>
    <row r="16925" x14ac:dyDescent="0.2"/>
    <row r="16926" x14ac:dyDescent="0.2"/>
    <row r="16927" x14ac:dyDescent="0.2"/>
    <row r="16928" x14ac:dyDescent="0.2"/>
    <row r="16929" x14ac:dyDescent="0.2"/>
    <row r="16930" x14ac:dyDescent="0.2"/>
    <row r="16931" x14ac:dyDescent="0.2"/>
    <row r="16932" x14ac:dyDescent="0.2"/>
    <row r="16933" x14ac:dyDescent="0.2"/>
    <row r="16934" x14ac:dyDescent="0.2"/>
    <row r="16935" x14ac:dyDescent="0.2"/>
    <row r="16936" x14ac:dyDescent="0.2"/>
    <row r="16937" x14ac:dyDescent="0.2"/>
    <row r="16938" x14ac:dyDescent="0.2"/>
    <row r="16939" x14ac:dyDescent="0.2"/>
    <row r="16940" x14ac:dyDescent="0.2"/>
    <row r="16941" x14ac:dyDescent="0.2"/>
    <row r="16942" x14ac:dyDescent="0.2"/>
    <row r="16943" x14ac:dyDescent="0.2"/>
    <row r="16944" x14ac:dyDescent="0.2"/>
    <row r="16945" x14ac:dyDescent="0.2"/>
    <row r="16946" x14ac:dyDescent="0.2"/>
    <row r="16947" x14ac:dyDescent="0.2"/>
    <row r="16948" x14ac:dyDescent="0.2"/>
    <row r="16949" x14ac:dyDescent="0.2"/>
    <row r="16950" x14ac:dyDescent="0.2"/>
    <row r="16951" x14ac:dyDescent="0.2"/>
    <row r="16952" x14ac:dyDescent="0.2"/>
    <row r="16953" x14ac:dyDescent="0.2"/>
    <row r="16954" x14ac:dyDescent="0.2"/>
    <row r="16955" x14ac:dyDescent="0.2"/>
    <row r="16956" x14ac:dyDescent="0.2"/>
    <row r="16957" x14ac:dyDescent="0.2"/>
    <row r="16958" x14ac:dyDescent="0.2"/>
    <row r="16959" x14ac:dyDescent="0.2"/>
    <row r="16960" x14ac:dyDescent="0.2"/>
    <row r="16961" x14ac:dyDescent="0.2"/>
    <row r="16962" x14ac:dyDescent="0.2"/>
    <row r="16963" x14ac:dyDescent="0.2"/>
    <row r="16964" x14ac:dyDescent="0.2"/>
    <row r="16965" x14ac:dyDescent="0.2"/>
    <row r="16966" x14ac:dyDescent="0.2"/>
    <row r="16967" x14ac:dyDescent="0.2"/>
    <row r="16968" x14ac:dyDescent="0.2"/>
    <row r="16969" x14ac:dyDescent="0.2"/>
    <row r="16970" x14ac:dyDescent="0.2"/>
    <row r="16971" x14ac:dyDescent="0.2"/>
    <row r="16972" x14ac:dyDescent="0.2"/>
    <row r="16973" x14ac:dyDescent="0.2"/>
    <row r="16974" x14ac:dyDescent="0.2"/>
    <row r="16975" x14ac:dyDescent="0.2"/>
    <row r="16976" x14ac:dyDescent="0.2"/>
    <row r="16977" x14ac:dyDescent="0.2"/>
    <row r="16978" x14ac:dyDescent="0.2"/>
    <row r="16979" x14ac:dyDescent="0.2"/>
    <row r="16980" x14ac:dyDescent="0.2"/>
    <row r="16981" x14ac:dyDescent="0.2"/>
    <row r="16982" x14ac:dyDescent="0.2"/>
    <row r="16983" x14ac:dyDescent="0.2"/>
    <row r="16984" x14ac:dyDescent="0.2"/>
    <row r="16985" x14ac:dyDescent="0.2"/>
    <row r="16986" x14ac:dyDescent="0.2"/>
    <row r="16987" x14ac:dyDescent="0.2"/>
    <row r="16988" x14ac:dyDescent="0.2"/>
    <row r="16989" x14ac:dyDescent="0.2"/>
    <row r="16990" x14ac:dyDescent="0.2"/>
    <row r="16991" x14ac:dyDescent="0.2"/>
    <row r="16992" x14ac:dyDescent="0.2"/>
    <row r="16993" x14ac:dyDescent="0.2"/>
    <row r="16994" x14ac:dyDescent="0.2"/>
    <row r="16995" x14ac:dyDescent="0.2"/>
    <row r="16996" x14ac:dyDescent="0.2"/>
    <row r="16997" x14ac:dyDescent="0.2"/>
    <row r="16998" x14ac:dyDescent="0.2"/>
    <row r="16999" x14ac:dyDescent="0.2"/>
    <row r="17000" x14ac:dyDescent="0.2"/>
    <row r="17001" x14ac:dyDescent="0.2"/>
    <row r="17002" x14ac:dyDescent="0.2"/>
    <row r="17003" x14ac:dyDescent="0.2"/>
    <row r="17004" x14ac:dyDescent="0.2"/>
    <row r="17005" x14ac:dyDescent="0.2"/>
    <row r="17006" x14ac:dyDescent="0.2"/>
    <row r="17007" x14ac:dyDescent="0.2"/>
    <row r="17008" x14ac:dyDescent="0.2"/>
    <row r="17009" x14ac:dyDescent="0.2"/>
    <row r="17010" x14ac:dyDescent="0.2"/>
    <row r="17011" x14ac:dyDescent="0.2"/>
    <row r="17012" x14ac:dyDescent="0.2"/>
    <row r="17013" x14ac:dyDescent="0.2"/>
    <row r="17014" x14ac:dyDescent="0.2"/>
    <row r="17015" x14ac:dyDescent="0.2"/>
    <row r="17016" x14ac:dyDescent="0.2"/>
    <row r="17017" x14ac:dyDescent="0.2"/>
    <row r="17018" x14ac:dyDescent="0.2"/>
    <row r="17019" x14ac:dyDescent="0.2"/>
    <row r="17020" x14ac:dyDescent="0.2"/>
    <row r="17021" x14ac:dyDescent="0.2"/>
    <row r="17022" x14ac:dyDescent="0.2"/>
    <row r="17023" x14ac:dyDescent="0.2"/>
    <row r="17024" x14ac:dyDescent="0.2"/>
    <row r="17025" x14ac:dyDescent="0.2"/>
    <row r="17026" x14ac:dyDescent="0.2"/>
    <row r="17027" x14ac:dyDescent="0.2"/>
    <row r="17028" x14ac:dyDescent="0.2"/>
    <row r="17029" x14ac:dyDescent="0.2"/>
    <row r="17030" x14ac:dyDescent="0.2"/>
    <row r="17031" x14ac:dyDescent="0.2"/>
    <row r="17032" x14ac:dyDescent="0.2"/>
    <row r="17033" x14ac:dyDescent="0.2"/>
    <row r="17034" x14ac:dyDescent="0.2"/>
    <row r="17035" x14ac:dyDescent="0.2"/>
    <row r="17036" x14ac:dyDescent="0.2"/>
    <row r="17037" x14ac:dyDescent="0.2"/>
    <row r="17038" x14ac:dyDescent="0.2"/>
    <row r="17039" x14ac:dyDescent="0.2"/>
    <row r="17040" x14ac:dyDescent="0.2"/>
    <row r="17041" x14ac:dyDescent="0.2"/>
    <row r="17042" x14ac:dyDescent="0.2"/>
    <row r="17043" x14ac:dyDescent="0.2"/>
    <row r="17044" x14ac:dyDescent="0.2"/>
    <row r="17045" x14ac:dyDescent="0.2"/>
    <row r="17046" x14ac:dyDescent="0.2"/>
    <row r="17047" x14ac:dyDescent="0.2"/>
    <row r="17048" x14ac:dyDescent="0.2"/>
    <row r="17049" x14ac:dyDescent="0.2"/>
    <row r="17050" x14ac:dyDescent="0.2"/>
    <row r="17051" x14ac:dyDescent="0.2"/>
    <row r="17052" x14ac:dyDescent="0.2"/>
    <row r="17053" x14ac:dyDescent="0.2"/>
    <row r="17054" x14ac:dyDescent="0.2"/>
    <row r="17055" x14ac:dyDescent="0.2"/>
    <row r="17056" x14ac:dyDescent="0.2"/>
    <row r="17057" x14ac:dyDescent="0.2"/>
    <row r="17058" x14ac:dyDescent="0.2"/>
    <row r="17059" x14ac:dyDescent="0.2"/>
    <row r="17060" x14ac:dyDescent="0.2"/>
    <row r="17061" x14ac:dyDescent="0.2"/>
    <row r="17062" x14ac:dyDescent="0.2"/>
    <row r="17063" x14ac:dyDescent="0.2"/>
    <row r="17064" x14ac:dyDescent="0.2"/>
    <row r="17065" x14ac:dyDescent="0.2"/>
    <row r="17066" x14ac:dyDescent="0.2"/>
    <row r="17067" x14ac:dyDescent="0.2"/>
    <row r="17068" x14ac:dyDescent="0.2"/>
    <row r="17069" x14ac:dyDescent="0.2"/>
    <row r="17070" x14ac:dyDescent="0.2"/>
    <row r="17071" x14ac:dyDescent="0.2"/>
    <row r="17072" x14ac:dyDescent="0.2"/>
    <row r="17073" x14ac:dyDescent="0.2"/>
    <row r="17074" x14ac:dyDescent="0.2"/>
    <row r="17075" x14ac:dyDescent="0.2"/>
    <row r="17076" x14ac:dyDescent="0.2"/>
    <row r="17077" x14ac:dyDescent="0.2"/>
    <row r="17078" x14ac:dyDescent="0.2"/>
    <row r="17079" x14ac:dyDescent="0.2"/>
    <row r="17080" x14ac:dyDescent="0.2"/>
    <row r="17081" x14ac:dyDescent="0.2"/>
    <row r="17082" x14ac:dyDescent="0.2"/>
    <row r="17083" x14ac:dyDescent="0.2"/>
    <row r="17084" x14ac:dyDescent="0.2"/>
    <row r="17085" x14ac:dyDescent="0.2"/>
    <row r="17086" x14ac:dyDescent="0.2"/>
    <row r="17087" x14ac:dyDescent="0.2"/>
    <row r="17088" x14ac:dyDescent="0.2"/>
    <row r="17089" x14ac:dyDescent="0.2"/>
    <row r="17090" x14ac:dyDescent="0.2"/>
    <row r="17091" x14ac:dyDescent="0.2"/>
    <row r="17092" x14ac:dyDescent="0.2"/>
    <row r="17093" x14ac:dyDescent="0.2"/>
    <row r="17094" x14ac:dyDescent="0.2"/>
    <row r="17095" x14ac:dyDescent="0.2"/>
    <row r="17096" x14ac:dyDescent="0.2"/>
    <row r="17097" x14ac:dyDescent="0.2"/>
    <row r="17098" x14ac:dyDescent="0.2"/>
    <row r="17099" x14ac:dyDescent="0.2"/>
    <row r="17100" x14ac:dyDescent="0.2"/>
    <row r="17101" x14ac:dyDescent="0.2"/>
    <row r="17102" x14ac:dyDescent="0.2"/>
    <row r="17103" x14ac:dyDescent="0.2"/>
    <row r="17104" x14ac:dyDescent="0.2"/>
    <row r="17105" x14ac:dyDescent="0.2"/>
    <row r="17106" x14ac:dyDescent="0.2"/>
    <row r="17107" x14ac:dyDescent="0.2"/>
    <row r="17108" x14ac:dyDescent="0.2"/>
    <row r="17109" x14ac:dyDescent="0.2"/>
    <row r="17110" x14ac:dyDescent="0.2"/>
    <row r="17111" x14ac:dyDescent="0.2"/>
    <row r="17112" x14ac:dyDescent="0.2"/>
    <row r="17113" x14ac:dyDescent="0.2"/>
    <row r="17114" x14ac:dyDescent="0.2"/>
    <row r="17115" x14ac:dyDescent="0.2"/>
    <row r="17116" x14ac:dyDescent="0.2"/>
    <row r="17117" x14ac:dyDescent="0.2"/>
    <row r="17118" x14ac:dyDescent="0.2"/>
    <row r="17119" x14ac:dyDescent="0.2"/>
    <row r="17120" x14ac:dyDescent="0.2"/>
    <row r="17121" x14ac:dyDescent="0.2"/>
    <row r="17122" x14ac:dyDescent="0.2"/>
    <row r="17123" x14ac:dyDescent="0.2"/>
    <row r="17124" x14ac:dyDescent="0.2"/>
    <row r="17125" x14ac:dyDescent="0.2"/>
    <row r="17126" x14ac:dyDescent="0.2"/>
    <row r="17127" x14ac:dyDescent="0.2"/>
    <row r="17128" x14ac:dyDescent="0.2"/>
    <row r="17129" x14ac:dyDescent="0.2"/>
    <row r="17130" x14ac:dyDescent="0.2"/>
    <row r="17131" x14ac:dyDescent="0.2"/>
    <row r="17132" x14ac:dyDescent="0.2"/>
    <row r="17133" x14ac:dyDescent="0.2"/>
    <row r="17134" x14ac:dyDescent="0.2"/>
    <row r="17135" x14ac:dyDescent="0.2"/>
    <row r="17136" x14ac:dyDescent="0.2"/>
    <row r="17137" x14ac:dyDescent="0.2"/>
    <row r="17138" x14ac:dyDescent="0.2"/>
    <row r="17139" x14ac:dyDescent="0.2"/>
    <row r="17140" x14ac:dyDescent="0.2"/>
    <row r="17141" x14ac:dyDescent="0.2"/>
    <row r="17142" x14ac:dyDescent="0.2"/>
    <row r="17143" x14ac:dyDescent="0.2"/>
    <row r="17144" x14ac:dyDescent="0.2"/>
    <row r="17145" x14ac:dyDescent="0.2"/>
    <row r="17146" x14ac:dyDescent="0.2"/>
    <row r="17147" x14ac:dyDescent="0.2"/>
    <row r="17148" x14ac:dyDescent="0.2"/>
    <row r="17149" x14ac:dyDescent="0.2"/>
    <row r="17150" x14ac:dyDescent="0.2"/>
    <row r="17151" x14ac:dyDescent="0.2"/>
    <row r="17152" x14ac:dyDescent="0.2"/>
    <row r="17153" x14ac:dyDescent="0.2"/>
    <row r="17154" x14ac:dyDescent="0.2"/>
    <row r="17155" x14ac:dyDescent="0.2"/>
    <row r="17156" x14ac:dyDescent="0.2"/>
    <row r="17157" x14ac:dyDescent="0.2"/>
    <row r="17158" x14ac:dyDescent="0.2"/>
    <row r="17159" x14ac:dyDescent="0.2"/>
    <row r="17160" x14ac:dyDescent="0.2"/>
    <row r="17161" x14ac:dyDescent="0.2"/>
    <row r="17162" x14ac:dyDescent="0.2"/>
    <row r="17163" x14ac:dyDescent="0.2"/>
    <row r="17164" x14ac:dyDescent="0.2"/>
    <row r="17165" x14ac:dyDescent="0.2"/>
    <row r="17166" x14ac:dyDescent="0.2"/>
    <row r="17167" x14ac:dyDescent="0.2"/>
    <row r="17168" x14ac:dyDescent="0.2"/>
    <row r="17169" x14ac:dyDescent="0.2"/>
    <row r="17170" x14ac:dyDescent="0.2"/>
    <row r="17171" x14ac:dyDescent="0.2"/>
    <row r="17172" x14ac:dyDescent="0.2"/>
    <row r="17173" x14ac:dyDescent="0.2"/>
    <row r="17174" x14ac:dyDescent="0.2"/>
    <row r="17175" x14ac:dyDescent="0.2"/>
    <row r="17176" x14ac:dyDescent="0.2"/>
    <row r="17177" x14ac:dyDescent="0.2"/>
    <row r="17178" x14ac:dyDescent="0.2"/>
    <row r="17179" x14ac:dyDescent="0.2"/>
    <row r="17180" x14ac:dyDescent="0.2"/>
    <row r="17181" x14ac:dyDescent="0.2"/>
    <row r="17182" x14ac:dyDescent="0.2"/>
    <row r="17183" x14ac:dyDescent="0.2"/>
    <row r="17184" x14ac:dyDescent="0.2"/>
    <row r="17185" x14ac:dyDescent="0.2"/>
    <row r="17186" x14ac:dyDescent="0.2"/>
    <row r="17187" x14ac:dyDescent="0.2"/>
    <row r="17188" x14ac:dyDescent="0.2"/>
    <row r="17189" x14ac:dyDescent="0.2"/>
    <row r="17190" x14ac:dyDescent="0.2"/>
    <row r="17191" x14ac:dyDescent="0.2"/>
    <row r="17192" x14ac:dyDescent="0.2"/>
    <row r="17193" x14ac:dyDescent="0.2"/>
    <row r="17194" x14ac:dyDescent="0.2"/>
    <row r="17195" x14ac:dyDescent="0.2"/>
    <row r="17196" x14ac:dyDescent="0.2"/>
    <row r="17197" x14ac:dyDescent="0.2"/>
    <row r="17198" x14ac:dyDescent="0.2"/>
    <row r="17199" x14ac:dyDescent="0.2"/>
    <row r="17200" x14ac:dyDescent="0.2"/>
    <row r="17201" x14ac:dyDescent="0.2"/>
    <row r="17202" x14ac:dyDescent="0.2"/>
    <row r="17203" x14ac:dyDescent="0.2"/>
    <row r="17204" x14ac:dyDescent="0.2"/>
    <row r="17205" x14ac:dyDescent="0.2"/>
    <row r="17206" x14ac:dyDescent="0.2"/>
    <row r="17207" x14ac:dyDescent="0.2"/>
    <row r="17208" x14ac:dyDescent="0.2"/>
    <row r="17209" x14ac:dyDescent="0.2"/>
    <row r="17210" x14ac:dyDescent="0.2"/>
    <row r="17211" x14ac:dyDescent="0.2"/>
    <row r="17212" x14ac:dyDescent="0.2"/>
    <row r="17213" x14ac:dyDescent="0.2"/>
    <row r="17214" x14ac:dyDescent="0.2"/>
    <row r="17215" x14ac:dyDescent="0.2"/>
    <row r="17216" x14ac:dyDescent="0.2"/>
    <row r="17217" x14ac:dyDescent="0.2"/>
    <row r="17218" x14ac:dyDescent="0.2"/>
    <row r="17219" x14ac:dyDescent="0.2"/>
    <row r="17220" x14ac:dyDescent="0.2"/>
    <row r="17221" x14ac:dyDescent="0.2"/>
    <row r="17222" x14ac:dyDescent="0.2"/>
    <row r="17223" x14ac:dyDescent="0.2"/>
    <row r="17224" x14ac:dyDescent="0.2"/>
    <row r="17225" x14ac:dyDescent="0.2"/>
    <row r="17226" x14ac:dyDescent="0.2"/>
    <row r="17227" x14ac:dyDescent="0.2"/>
    <row r="17228" x14ac:dyDescent="0.2"/>
    <row r="17229" x14ac:dyDescent="0.2"/>
    <row r="17230" x14ac:dyDescent="0.2"/>
    <row r="17231" x14ac:dyDescent="0.2"/>
    <row r="17232" x14ac:dyDescent="0.2"/>
    <row r="17233" x14ac:dyDescent="0.2"/>
    <row r="17234" x14ac:dyDescent="0.2"/>
    <row r="17235" x14ac:dyDescent="0.2"/>
    <row r="17236" x14ac:dyDescent="0.2"/>
    <row r="17237" x14ac:dyDescent="0.2"/>
    <row r="17238" x14ac:dyDescent="0.2"/>
    <row r="17239" x14ac:dyDescent="0.2"/>
    <row r="17240" x14ac:dyDescent="0.2"/>
    <row r="17241" x14ac:dyDescent="0.2"/>
    <row r="17242" x14ac:dyDescent="0.2"/>
    <row r="17243" x14ac:dyDescent="0.2"/>
    <row r="17244" x14ac:dyDescent="0.2"/>
    <row r="17245" x14ac:dyDescent="0.2"/>
    <row r="17246" x14ac:dyDescent="0.2"/>
    <row r="17247" x14ac:dyDescent="0.2"/>
    <row r="17248" x14ac:dyDescent="0.2"/>
    <row r="17249" x14ac:dyDescent="0.2"/>
    <row r="17250" x14ac:dyDescent="0.2"/>
    <row r="17251" x14ac:dyDescent="0.2"/>
    <row r="17252" x14ac:dyDescent="0.2"/>
    <row r="17253" x14ac:dyDescent="0.2"/>
    <row r="17254" x14ac:dyDescent="0.2"/>
    <row r="17255" x14ac:dyDescent="0.2"/>
    <row r="17256" x14ac:dyDescent="0.2"/>
    <row r="17257" x14ac:dyDescent="0.2"/>
    <row r="17258" x14ac:dyDescent="0.2"/>
    <row r="17259" x14ac:dyDescent="0.2"/>
    <row r="17260" x14ac:dyDescent="0.2"/>
    <row r="17261" x14ac:dyDescent="0.2"/>
    <row r="17262" x14ac:dyDescent="0.2"/>
    <row r="17263" x14ac:dyDescent="0.2"/>
    <row r="17264" x14ac:dyDescent="0.2"/>
    <row r="17265" x14ac:dyDescent="0.2"/>
    <row r="17266" x14ac:dyDescent="0.2"/>
    <row r="17267" x14ac:dyDescent="0.2"/>
    <row r="17268" x14ac:dyDescent="0.2"/>
    <row r="17269" x14ac:dyDescent="0.2"/>
    <row r="17270" x14ac:dyDescent="0.2"/>
    <row r="17271" x14ac:dyDescent="0.2"/>
    <row r="17272" x14ac:dyDescent="0.2"/>
    <row r="17273" x14ac:dyDescent="0.2"/>
    <row r="17274" x14ac:dyDescent="0.2"/>
    <row r="17275" x14ac:dyDescent="0.2"/>
    <row r="17276" x14ac:dyDescent="0.2"/>
    <row r="17277" x14ac:dyDescent="0.2"/>
    <row r="17278" x14ac:dyDescent="0.2"/>
    <row r="17279" x14ac:dyDescent="0.2"/>
    <row r="17280" x14ac:dyDescent="0.2"/>
    <row r="17281" x14ac:dyDescent="0.2"/>
    <row r="17282" x14ac:dyDescent="0.2"/>
    <row r="17283" x14ac:dyDescent="0.2"/>
    <row r="17284" x14ac:dyDescent="0.2"/>
    <row r="17285" x14ac:dyDescent="0.2"/>
    <row r="17286" x14ac:dyDescent="0.2"/>
    <row r="17287" x14ac:dyDescent="0.2"/>
    <row r="17288" x14ac:dyDescent="0.2"/>
    <row r="17289" x14ac:dyDescent="0.2"/>
    <row r="17290" x14ac:dyDescent="0.2"/>
    <row r="17291" x14ac:dyDescent="0.2"/>
    <row r="17292" x14ac:dyDescent="0.2"/>
    <row r="17293" x14ac:dyDescent="0.2"/>
    <row r="17294" x14ac:dyDescent="0.2"/>
    <row r="17295" x14ac:dyDescent="0.2"/>
    <row r="17296" x14ac:dyDescent="0.2"/>
    <row r="17297" x14ac:dyDescent="0.2"/>
    <row r="17298" x14ac:dyDescent="0.2"/>
    <row r="17299" x14ac:dyDescent="0.2"/>
    <row r="17300" x14ac:dyDescent="0.2"/>
    <row r="17301" x14ac:dyDescent="0.2"/>
    <row r="17302" x14ac:dyDescent="0.2"/>
    <row r="17303" x14ac:dyDescent="0.2"/>
    <row r="17304" x14ac:dyDescent="0.2"/>
    <row r="17305" x14ac:dyDescent="0.2"/>
    <row r="17306" x14ac:dyDescent="0.2"/>
    <row r="17307" x14ac:dyDescent="0.2"/>
    <row r="17308" x14ac:dyDescent="0.2"/>
    <row r="17309" x14ac:dyDescent="0.2"/>
    <row r="17310" x14ac:dyDescent="0.2"/>
    <row r="17311" x14ac:dyDescent="0.2"/>
    <row r="17312" x14ac:dyDescent="0.2"/>
    <row r="17313" x14ac:dyDescent="0.2"/>
    <row r="17314" x14ac:dyDescent="0.2"/>
    <row r="17315" x14ac:dyDescent="0.2"/>
    <row r="17316" x14ac:dyDescent="0.2"/>
    <row r="17317" x14ac:dyDescent="0.2"/>
    <row r="17318" x14ac:dyDescent="0.2"/>
    <row r="17319" x14ac:dyDescent="0.2"/>
    <row r="17320" x14ac:dyDescent="0.2"/>
    <row r="17321" x14ac:dyDescent="0.2"/>
    <row r="17322" x14ac:dyDescent="0.2"/>
    <row r="17323" x14ac:dyDescent="0.2"/>
    <row r="17324" x14ac:dyDescent="0.2"/>
    <row r="17325" x14ac:dyDescent="0.2"/>
    <row r="17326" x14ac:dyDescent="0.2"/>
    <row r="17327" x14ac:dyDescent="0.2"/>
    <row r="17328" x14ac:dyDescent="0.2"/>
    <row r="17329" x14ac:dyDescent="0.2"/>
    <row r="17330" x14ac:dyDescent="0.2"/>
    <row r="17331" x14ac:dyDescent="0.2"/>
    <row r="17332" x14ac:dyDescent="0.2"/>
    <row r="17333" x14ac:dyDescent="0.2"/>
    <row r="17334" x14ac:dyDescent="0.2"/>
    <row r="17335" x14ac:dyDescent="0.2"/>
    <row r="17336" x14ac:dyDescent="0.2"/>
    <row r="17337" x14ac:dyDescent="0.2"/>
    <row r="17338" x14ac:dyDescent="0.2"/>
    <row r="17339" x14ac:dyDescent="0.2"/>
    <row r="17340" x14ac:dyDescent="0.2"/>
    <row r="17341" x14ac:dyDescent="0.2"/>
    <row r="17342" x14ac:dyDescent="0.2"/>
    <row r="17343" x14ac:dyDescent="0.2"/>
    <row r="17344" x14ac:dyDescent="0.2"/>
    <row r="17345" x14ac:dyDescent="0.2"/>
    <row r="17346" x14ac:dyDescent="0.2"/>
    <row r="17347" x14ac:dyDescent="0.2"/>
    <row r="17348" x14ac:dyDescent="0.2"/>
    <row r="17349" x14ac:dyDescent="0.2"/>
    <row r="17350" x14ac:dyDescent="0.2"/>
    <row r="17351" x14ac:dyDescent="0.2"/>
    <row r="17352" x14ac:dyDescent="0.2"/>
    <row r="17353" x14ac:dyDescent="0.2"/>
    <row r="17354" x14ac:dyDescent="0.2"/>
    <row r="17355" x14ac:dyDescent="0.2"/>
    <row r="17356" x14ac:dyDescent="0.2"/>
    <row r="17357" x14ac:dyDescent="0.2"/>
    <row r="17358" x14ac:dyDescent="0.2"/>
    <row r="17359" x14ac:dyDescent="0.2"/>
    <row r="17360" x14ac:dyDescent="0.2"/>
    <row r="17361" x14ac:dyDescent="0.2"/>
    <row r="17362" x14ac:dyDescent="0.2"/>
    <row r="17363" x14ac:dyDescent="0.2"/>
    <row r="17364" x14ac:dyDescent="0.2"/>
    <row r="17365" x14ac:dyDescent="0.2"/>
    <row r="17366" x14ac:dyDescent="0.2"/>
    <row r="17367" x14ac:dyDescent="0.2"/>
    <row r="17368" x14ac:dyDescent="0.2"/>
    <row r="17369" x14ac:dyDescent="0.2"/>
    <row r="17370" x14ac:dyDescent="0.2"/>
    <row r="17371" x14ac:dyDescent="0.2"/>
    <row r="17372" x14ac:dyDescent="0.2"/>
    <row r="17373" x14ac:dyDescent="0.2"/>
    <row r="17374" x14ac:dyDescent="0.2"/>
    <row r="17375" x14ac:dyDescent="0.2"/>
    <row r="17376" x14ac:dyDescent="0.2"/>
    <row r="17377" x14ac:dyDescent="0.2"/>
    <row r="17378" x14ac:dyDescent="0.2"/>
    <row r="17379" x14ac:dyDescent="0.2"/>
    <row r="17380" x14ac:dyDescent="0.2"/>
    <row r="17381" x14ac:dyDescent="0.2"/>
    <row r="17382" x14ac:dyDescent="0.2"/>
    <row r="17383" x14ac:dyDescent="0.2"/>
    <row r="17384" x14ac:dyDescent="0.2"/>
    <row r="17385" x14ac:dyDescent="0.2"/>
    <row r="17386" x14ac:dyDescent="0.2"/>
    <row r="17387" x14ac:dyDescent="0.2"/>
    <row r="17388" x14ac:dyDescent="0.2"/>
    <row r="17389" x14ac:dyDescent="0.2"/>
    <row r="17390" x14ac:dyDescent="0.2"/>
    <row r="17391" x14ac:dyDescent="0.2"/>
    <row r="17392" x14ac:dyDescent="0.2"/>
    <row r="17393" x14ac:dyDescent="0.2"/>
    <row r="17394" x14ac:dyDescent="0.2"/>
    <row r="17395" x14ac:dyDescent="0.2"/>
    <row r="17396" x14ac:dyDescent="0.2"/>
    <row r="17397" x14ac:dyDescent="0.2"/>
    <row r="17398" x14ac:dyDescent="0.2"/>
    <row r="17399" x14ac:dyDescent="0.2"/>
    <row r="17400" x14ac:dyDescent="0.2"/>
    <row r="17401" x14ac:dyDescent="0.2"/>
    <row r="17402" x14ac:dyDescent="0.2"/>
    <row r="17403" x14ac:dyDescent="0.2"/>
    <row r="17404" x14ac:dyDescent="0.2"/>
    <row r="17405" x14ac:dyDescent="0.2"/>
    <row r="17406" x14ac:dyDescent="0.2"/>
    <row r="17407" x14ac:dyDescent="0.2"/>
    <row r="17408" x14ac:dyDescent="0.2"/>
    <row r="17409" x14ac:dyDescent="0.2"/>
    <row r="17410" x14ac:dyDescent="0.2"/>
    <row r="17411" x14ac:dyDescent="0.2"/>
    <row r="17412" x14ac:dyDescent="0.2"/>
    <row r="17413" x14ac:dyDescent="0.2"/>
    <row r="17414" x14ac:dyDescent="0.2"/>
    <row r="17415" x14ac:dyDescent="0.2"/>
    <row r="17416" x14ac:dyDescent="0.2"/>
    <row r="17417" x14ac:dyDescent="0.2"/>
    <row r="17418" x14ac:dyDescent="0.2"/>
    <row r="17419" x14ac:dyDescent="0.2"/>
    <row r="17420" x14ac:dyDescent="0.2"/>
    <row r="17421" x14ac:dyDescent="0.2"/>
    <row r="17422" x14ac:dyDescent="0.2"/>
    <row r="17423" x14ac:dyDescent="0.2"/>
    <row r="17424" x14ac:dyDescent="0.2"/>
    <row r="17425" x14ac:dyDescent="0.2"/>
    <row r="17426" x14ac:dyDescent="0.2"/>
    <row r="17427" x14ac:dyDescent="0.2"/>
    <row r="17428" x14ac:dyDescent="0.2"/>
    <row r="17429" x14ac:dyDescent="0.2"/>
    <row r="17430" x14ac:dyDescent="0.2"/>
    <row r="17431" x14ac:dyDescent="0.2"/>
    <row r="17432" x14ac:dyDescent="0.2"/>
    <row r="17433" x14ac:dyDescent="0.2"/>
    <row r="17434" x14ac:dyDescent="0.2"/>
    <row r="17435" x14ac:dyDescent="0.2"/>
    <row r="17436" x14ac:dyDescent="0.2"/>
    <row r="17437" x14ac:dyDescent="0.2"/>
    <row r="17438" x14ac:dyDescent="0.2"/>
    <row r="17439" x14ac:dyDescent="0.2"/>
    <row r="17440" x14ac:dyDescent="0.2"/>
    <row r="17441" x14ac:dyDescent="0.2"/>
    <row r="17442" x14ac:dyDescent="0.2"/>
    <row r="17443" x14ac:dyDescent="0.2"/>
    <row r="17444" x14ac:dyDescent="0.2"/>
    <row r="17445" x14ac:dyDescent="0.2"/>
    <row r="17446" x14ac:dyDescent="0.2"/>
    <row r="17447" x14ac:dyDescent="0.2"/>
    <row r="17448" x14ac:dyDescent="0.2"/>
    <row r="17449" x14ac:dyDescent="0.2"/>
    <row r="17450" x14ac:dyDescent="0.2"/>
    <row r="17451" x14ac:dyDescent="0.2"/>
    <row r="17452" x14ac:dyDescent="0.2"/>
    <row r="17453" x14ac:dyDescent="0.2"/>
    <row r="17454" x14ac:dyDescent="0.2"/>
    <row r="17455" x14ac:dyDescent="0.2"/>
    <row r="17456" x14ac:dyDescent="0.2"/>
    <row r="17457" x14ac:dyDescent="0.2"/>
    <row r="17458" x14ac:dyDescent="0.2"/>
    <row r="17459" x14ac:dyDescent="0.2"/>
    <row r="17460" x14ac:dyDescent="0.2"/>
    <row r="17461" x14ac:dyDescent="0.2"/>
    <row r="17462" x14ac:dyDescent="0.2"/>
    <row r="17463" x14ac:dyDescent="0.2"/>
    <row r="17464" x14ac:dyDescent="0.2"/>
    <row r="17465" x14ac:dyDescent="0.2"/>
    <row r="17466" x14ac:dyDescent="0.2"/>
    <row r="17467" x14ac:dyDescent="0.2"/>
    <row r="17468" x14ac:dyDescent="0.2"/>
    <row r="17469" x14ac:dyDescent="0.2"/>
    <row r="17470" x14ac:dyDescent="0.2"/>
    <row r="17471" x14ac:dyDescent="0.2"/>
    <row r="17472" x14ac:dyDescent="0.2"/>
    <row r="17473" x14ac:dyDescent="0.2"/>
    <row r="17474" x14ac:dyDescent="0.2"/>
    <row r="17475" x14ac:dyDescent="0.2"/>
    <row r="17476" x14ac:dyDescent="0.2"/>
    <row r="17477" x14ac:dyDescent="0.2"/>
    <row r="17478" x14ac:dyDescent="0.2"/>
    <row r="17479" x14ac:dyDescent="0.2"/>
    <row r="17480" x14ac:dyDescent="0.2"/>
    <row r="17481" x14ac:dyDescent="0.2"/>
    <row r="17482" x14ac:dyDescent="0.2"/>
    <row r="17483" x14ac:dyDescent="0.2"/>
    <row r="17484" x14ac:dyDescent="0.2"/>
    <row r="17485" x14ac:dyDescent="0.2"/>
    <row r="17486" x14ac:dyDescent="0.2"/>
    <row r="17487" x14ac:dyDescent="0.2"/>
    <row r="17488" x14ac:dyDescent="0.2"/>
    <row r="17489" x14ac:dyDescent="0.2"/>
    <row r="17490" x14ac:dyDescent="0.2"/>
    <row r="17491" x14ac:dyDescent="0.2"/>
    <row r="17492" x14ac:dyDescent="0.2"/>
    <row r="17493" x14ac:dyDescent="0.2"/>
    <row r="17494" x14ac:dyDescent="0.2"/>
    <row r="17495" x14ac:dyDescent="0.2"/>
    <row r="17496" x14ac:dyDescent="0.2"/>
    <row r="17497" x14ac:dyDescent="0.2"/>
    <row r="17498" x14ac:dyDescent="0.2"/>
    <row r="17499" x14ac:dyDescent="0.2"/>
    <row r="17500" x14ac:dyDescent="0.2"/>
    <row r="17501" x14ac:dyDescent="0.2"/>
    <row r="17502" x14ac:dyDescent="0.2"/>
    <row r="17503" x14ac:dyDescent="0.2"/>
    <row r="17504" x14ac:dyDescent="0.2"/>
    <row r="17505" x14ac:dyDescent="0.2"/>
    <row r="17506" x14ac:dyDescent="0.2"/>
    <row r="17507" x14ac:dyDescent="0.2"/>
    <row r="17508" x14ac:dyDescent="0.2"/>
    <row r="17509" x14ac:dyDescent="0.2"/>
    <row r="17510" x14ac:dyDescent="0.2"/>
    <row r="17511" x14ac:dyDescent="0.2"/>
    <row r="17512" x14ac:dyDescent="0.2"/>
    <row r="17513" x14ac:dyDescent="0.2"/>
    <row r="17514" x14ac:dyDescent="0.2"/>
    <row r="17515" x14ac:dyDescent="0.2"/>
    <row r="17516" x14ac:dyDescent="0.2"/>
    <row r="17517" x14ac:dyDescent="0.2"/>
    <row r="17518" x14ac:dyDescent="0.2"/>
    <row r="17519" x14ac:dyDescent="0.2"/>
    <row r="17520" x14ac:dyDescent="0.2"/>
    <row r="17521" x14ac:dyDescent="0.2"/>
    <row r="17522" x14ac:dyDescent="0.2"/>
    <row r="17523" x14ac:dyDescent="0.2"/>
    <row r="17524" x14ac:dyDescent="0.2"/>
    <row r="17525" x14ac:dyDescent="0.2"/>
    <row r="17526" x14ac:dyDescent="0.2"/>
    <row r="17527" x14ac:dyDescent="0.2"/>
    <row r="17528" x14ac:dyDescent="0.2"/>
    <row r="17529" x14ac:dyDescent="0.2"/>
    <row r="17530" x14ac:dyDescent="0.2"/>
    <row r="17531" x14ac:dyDescent="0.2"/>
    <row r="17532" x14ac:dyDescent="0.2"/>
    <row r="17533" x14ac:dyDescent="0.2"/>
    <row r="17534" x14ac:dyDescent="0.2"/>
    <row r="17535" x14ac:dyDescent="0.2"/>
    <row r="17536" x14ac:dyDescent="0.2"/>
    <row r="17537" x14ac:dyDescent="0.2"/>
    <row r="17538" x14ac:dyDescent="0.2"/>
    <row r="17539" x14ac:dyDescent="0.2"/>
    <row r="17540" x14ac:dyDescent="0.2"/>
    <row r="17541" x14ac:dyDescent="0.2"/>
    <row r="17542" x14ac:dyDescent="0.2"/>
    <row r="17543" x14ac:dyDescent="0.2"/>
    <row r="17544" x14ac:dyDescent="0.2"/>
    <row r="17545" x14ac:dyDescent="0.2"/>
    <row r="17546" x14ac:dyDescent="0.2"/>
    <row r="17547" x14ac:dyDescent="0.2"/>
    <row r="17548" x14ac:dyDescent="0.2"/>
    <row r="17549" x14ac:dyDescent="0.2"/>
    <row r="17550" x14ac:dyDescent="0.2"/>
    <row r="17551" x14ac:dyDescent="0.2"/>
    <row r="17552" x14ac:dyDescent="0.2"/>
    <row r="17553" x14ac:dyDescent="0.2"/>
    <row r="17554" x14ac:dyDescent="0.2"/>
    <row r="17555" x14ac:dyDescent="0.2"/>
    <row r="17556" x14ac:dyDescent="0.2"/>
    <row r="17557" x14ac:dyDescent="0.2"/>
    <row r="17558" x14ac:dyDescent="0.2"/>
    <row r="17559" x14ac:dyDescent="0.2"/>
    <row r="17560" x14ac:dyDescent="0.2"/>
    <row r="17561" x14ac:dyDescent="0.2"/>
    <row r="17562" x14ac:dyDescent="0.2"/>
    <row r="17563" x14ac:dyDescent="0.2"/>
    <row r="17564" x14ac:dyDescent="0.2"/>
    <row r="17565" x14ac:dyDescent="0.2"/>
    <row r="17566" x14ac:dyDescent="0.2"/>
    <row r="17567" x14ac:dyDescent="0.2"/>
    <row r="17568" x14ac:dyDescent="0.2"/>
    <row r="17569" x14ac:dyDescent="0.2"/>
    <row r="17570" x14ac:dyDescent="0.2"/>
    <row r="17571" x14ac:dyDescent="0.2"/>
    <row r="17572" x14ac:dyDescent="0.2"/>
    <row r="17573" x14ac:dyDescent="0.2"/>
    <row r="17574" x14ac:dyDescent="0.2"/>
    <row r="17575" x14ac:dyDescent="0.2"/>
    <row r="17576" x14ac:dyDescent="0.2"/>
    <row r="17577" x14ac:dyDescent="0.2"/>
    <row r="17578" x14ac:dyDescent="0.2"/>
    <row r="17579" x14ac:dyDescent="0.2"/>
    <row r="17580" x14ac:dyDescent="0.2"/>
    <row r="17581" x14ac:dyDescent="0.2"/>
    <row r="17582" x14ac:dyDescent="0.2"/>
    <row r="17583" x14ac:dyDescent="0.2"/>
    <row r="17584" x14ac:dyDescent="0.2"/>
    <row r="17585" x14ac:dyDescent="0.2"/>
    <row r="17586" x14ac:dyDescent="0.2"/>
    <row r="17587" x14ac:dyDescent="0.2"/>
    <row r="17588" x14ac:dyDescent="0.2"/>
    <row r="17589" x14ac:dyDescent="0.2"/>
    <row r="17590" x14ac:dyDescent="0.2"/>
    <row r="17591" x14ac:dyDescent="0.2"/>
    <row r="17592" x14ac:dyDescent="0.2"/>
    <row r="17593" x14ac:dyDescent="0.2"/>
    <row r="17594" x14ac:dyDescent="0.2"/>
    <row r="17595" x14ac:dyDescent="0.2"/>
    <row r="17596" x14ac:dyDescent="0.2"/>
    <row r="17597" x14ac:dyDescent="0.2"/>
    <row r="17598" x14ac:dyDescent="0.2"/>
    <row r="17599" x14ac:dyDescent="0.2"/>
    <row r="17600" x14ac:dyDescent="0.2"/>
    <row r="17601" x14ac:dyDescent="0.2"/>
    <row r="17602" x14ac:dyDescent="0.2"/>
    <row r="17603" x14ac:dyDescent="0.2"/>
    <row r="17604" x14ac:dyDescent="0.2"/>
    <row r="17605" x14ac:dyDescent="0.2"/>
    <row r="17606" x14ac:dyDescent="0.2"/>
    <row r="17607" x14ac:dyDescent="0.2"/>
    <row r="17608" x14ac:dyDescent="0.2"/>
    <row r="17609" x14ac:dyDescent="0.2"/>
    <row r="17610" x14ac:dyDescent="0.2"/>
    <row r="17611" x14ac:dyDescent="0.2"/>
    <row r="17612" x14ac:dyDescent="0.2"/>
    <row r="17613" x14ac:dyDescent="0.2"/>
    <row r="17614" x14ac:dyDescent="0.2"/>
    <row r="17615" x14ac:dyDescent="0.2"/>
    <row r="17616" x14ac:dyDescent="0.2"/>
    <row r="17617" x14ac:dyDescent="0.2"/>
    <row r="17618" x14ac:dyDescent="0.2"/>
    <row r="17619" x14ac:dyDescent="0.2"/>
    <row r="17620" x14ac:dyDescent="0.2"/>
    <row r="17621" x14ac:dyDescent="0.2"/>
    <row r="17622" x14ac:dyDescent="0.2"/>
    <row r="17623" x14ac:dyDescent="0.2"/>
    <row r="17624" x14ac:dyDescent="0.2"/>
    <row r="17625" x14ac:dyDescent="0.2"/>
    <row r="17626" x14ac:dyDescent="0.2"/>
    <row r="17627" x14ac:dyDescent="0.2"/>
    <row r="17628" x14ac:dyDescent="0.2"/>
    <row r="17629" x14ac:dyDescent="0.2"/>
    <row r="17630" x14ac:dyDescent="0.2"/>
    <row r="17631" x14ac:dyDescent="0.2"/>
    <row r="17632" x14ac:dyDescent="0.2"/>
    <row r="17633" x14ac:dyDescent="0.2"/>
    <row r="17634" x14ac:dyDescent="0.2"/>
    <row r="17635" x14ac:dyDescent="0.2"/>
    <row r="17636" x14ac:dyDescent="0.2"/>
    <row r="17637" x14ac:dyDescent="0.2"/>
    <row r="17638" x14ac:dyDescent="0.2"/>
    <row r="17639" x14ac:dyDescent="0.2"/>
    <row r="17640" x14ac:dyDescent="0.2"/>
    <row r="17641" x14ac:dyDescent="0.2"/>
    <row r="17642" x14ac:dyDescent="0.2"/>
    <row r="17643" x14ac:dyDescent="0.2"/>
    <row r="17644" x14ac:dyDescent="0.2"/>
    <row r="17645" x14ac:dyDescent="0.2"/>
    <row r="17646" x14ac:dyDescent="0.2"/>
    <row r="17647" x14ac:dyDescent="0.2"/>
    <row r="17648" x14ac:dyDescent="0.2"/>
    <row r="17649" x14ac:dyDescent="0.2"/>
    <row r="17650" x14ac:dyDescent="0.2"/>
    <row r="17651" x14ac:dyDescent="0.2"/>
    <row r="17652" x14ac:dyDescent="0.2"/>
    <row r="17653" x14ac:dyDescent="0.2"/>
    <row r="17654" x14ac:dyDescent="0.2"/>
    <row r="17655" x14ac:dyDescent="0.2"/>
    <row r="17656" x14ac:dyDescent="0.2"/>
    <row r="17657" x14ac:dyDescent="0.2"/>
    <row r="17658" x14ac:dyDescent="0.2"/>
    <row r="17659" x14ac:dyDescent="0.2"/>
    <row r="17660" x14ac:dyDescent="0.2"/>
    <row r="17661" x14ac:dyDescent="0.2"/>
    <row r="17662" x14ac:dyDescent="0.2"/>
    <row r="17663" x14ac:dyDescent="0.2"/>
    <row r="17664" x14ac:dyDescent="0.2"/>
    <row r="17665" x14ac:dyDescent="0.2"/>
    <row r="17666" x14ac:dyDescent="0.2"/>
    <row r="17667" x14ac:dyDescent="0.2"/>
    <row r="17668" x14ac:dyDescent="0.2"/>
    <row r="17669" x14ac:dyDescent="0.2"/>
    <row r="17670" x14ac:dyDescent="0.2"/>
    <row r="17671" x14ac:dyDescent="0.2"/>
    <row r="17672" x14ac:dyDescent="0.2"/>
    <row r="17673" x14ac:dyDescent="0.2"/>
    <row r="17674" x14ac:dyDescent="0.2"/>
    <row r="17675" x14ac:dyDescent="0.2"/>
    <row r="17676" x14ac:dyDescent="0.2"/>
    <row r="17677" x14ac:dyDescent="0.2"/>
    <row r="17678" x14ac:dyDescent="0.2"/>
    <row r="17679" x14ac:dyDescent="0.2"/>
    <row r="17680" x14ac:dyDescent="0.2"/>
    <row r="17681" x14ac:dyDescent="0.2"/>
    <row r="17682" x14ac:dyDescent="0.2"/>
    <row r="17683" x14ac:dyDescent="0.2"/>
    <row r="17684" x14ac:dyDescent="0.2"/>
    <row r="17685" x14ac:dyDescent="0.2"/>
    <row r="17686" x14ac:dyDescent="0.2"/>
    <row r="17687" x14ac:dyDescent="0.2"/>
    <row r="17688" x14ac:dyDescent="0.2"/>
    <row r="17689" x14ac:dyDescent="0.2"/>
    <row r="17690" x14ac:dyDescent="0.2"/>
    <row r="17691" x14ac:dyDescent="0.2"/>
    <row r="17692" x14ac:dyDescent="0.2"/>
    <row r="17693" x14ac:dyDescent="0.2"/>
    <row r="17694" x14ac:dyDescent="0.2"/>
    <row r="17695" x14ac:dyDescent="0.2"/>
    <row r="17696" x14ac:dyDescent="0.2"/>
    <row r="17697" x14ac:dyDescent="0.2"/>
    <row r="17698" x14ac:dyDescent="0.2"/>
    <row r="17699" x14ac:dyDescent="0.2"/>
    <row r="17700" x14ac:dyDescent="0.2"/>
    <row r="17701" x14ac:dyDescent="0.2"/>
    <row r="17702" x14ac:dyDescent="0.2"/>
    <row r="17703" x14ac:dyDescent="0.2"/>
    <row r="17704" x14ac:dyDescent="0.2"/>
    <row r="17705" x14ac:dyDescent="0.2"/>
    <row r="17706" x14ac:dyDescent="0.2"/>
    <row r="17707" x14ac:dyDescent="0.2"/>
    <row r="17708" x14ac:dyDescent="0.2"/>
    <row r="17709" x14ac:dyDescent="0.2"/>
    <row r="17710" x14ac:dyDescent="0.2"/>
    <row r="17711" x14ac:dyDescent="0.2"/>
    <row r="17712" x14ac:dyDescent="0.2"/>
    <row r="17713" x14ac:dyDescent="0.2"/>
    <row r="17714" x14ac:dyDescent="0.2"/>
    <row r="17715" x14ac:dyDescent="0.2"/>
    <row r="17716" x14ac:dyDescent="0.2"/>
    <row r="17717" x14ac:dyDescent="0.2"/>
    <row r="17718" x14ac:dyDescent="0.2"/>
    <row r="17719" x14ac:dyDescent="0.2"/>
    <row r="17720" x14ac:dyDescent="0.2"/>
    <row r="17721" x14ac:dyDescent="0.2"/>
    <row r="17722" x14ac:dyDescent="0.2"/>
    <row r="17723" x14ac:dyDescent="0.2"/>
    <row r="17724" x14ac:dyDescent="0.2"/>
    <row r="17725" x14ac:dyDescent="0.2"/>
    <row r="17726" x14ac:dyDescent="0.2"/>
    <row r="17727" x14ac:dyDescent="0.2"/>
    <row r="17728" x14ac:dyDescent="0.2"/>
    <row r="17729" x14ac:dyDescent="0.2"/>
    <row r="17730" x14ac:dyDescent="0.2"/>
    <row r="17731" x14ac:dyDescent="0.2"/>
    <row r="17732" x14ac:dyDescent="0.2"/>
    <row r="17733" x14ac:dyDescent="0.2"/>
    <row r="17734" x14ac:dyDescent="0.2"/>
    <row r="17735" x14ac:dyDescent="0.2"/>
    <row r="17736" x14ac:dyDescent="0.2"/>
    <row r="17737" x14ac:dyDescent="0.2"/>
    <row r="17738" x14ac:dyDescent="0.2"/>
    <row r="17739" x14ac:dyDescent="0.2"/>
    <row r="17740" x14ac:dyDescent="0.2"/>
    <row r="17741" x14ac:dyDescent="0.2"/>
    <row r="17742" x14ac:dyDescent="0.2"/>
    <row r="17743" x14ac:dyDescent="0.2"/>
    <row r="17744" x14ac:dyDescent="0.2"/>
    <row r="17745" x14ac:dyDescent="0.2"/>
    <row r="17746" x14ac:dyDescent="0.2"/>
    <row r="17747" x14ac:dyDescent="0.2"/>
    <row r="17748" x14ac:dyDescent="0.2"/>
    <row r="17749" x14ac:dyDescent="0.2"/>
    <row r="17750" x14ac:dyDescent="0.2"/>
    <row r="17751" x14ac:dyDescent="0.2"/>
    <row r="17752" x14ac:dyDescent="0.2"/>
    <row r="17753" x14ac:dyDescent="0.2"/>
    <row r="17754" x14ac:dyDescent="0.2"/>
    <row r="17755" x14ac:dyDescent="0.2"/>
    <row r="17756" x14ac:dyDescent="0.2"/>
    <row r="17757" x14ac:dyDescent="0.2"/>
    <row r="17758" x14ac:dyDescent="0.2"/>
    <row r="17759" x14ac:dyDescent="0.2"/>
    <row r="17760" x14ac:dyDescent="0.2"/>
    <row r="17761" x14ac:dyDescent="0.2"/>
    <row r="17762" x14ac:dyDescent="0.2"/>
    <row r="17763" x14ac:dyDescent="0.2"/>
    <row r="17764" x14ac:dyDescent="0.2"/>
    <row r="17765" x14ac:dyDescent="0.2"/>
    <row r="17766" x14ac:dyDescent="0.2"/>
    <row r="17767" x14ac:dyDescent="0.2"/>
    <row r="17768" x14ac:dyDescent="0.2"/>
    <row r="17769" x14ac:dyDescent="0.2"/>
    <row r="17770" x14ac:dyDescent="0.2"/>
    <row r="17771" x14ac:dyDescent="0.2"/>
    <row r="17772" x14ac:dyDescent="0.2"/>
    <row r="17773" x14ac:dyDescent="0.2"/>
    <row r="17774" x14ac:dyDescent="0.2"/>
    <row r="17775" x14ac:dyDescent="0.2"/>
    <row r="17776" x14ac:dyDescent="0.2"/>
    <row r="17777" x14ac:dyDescent="0.2"/>
    <row r="17778" x14ac:dyDescent="0.2"/>
    <row r="17779" x14ac:dyDescent="0.2"/>
    <row r="17780" x14ac:dyDescent="0.2"/>
    <row r="17781" x14ac:dyDescent="0.2"/>
    <row r="17782" x14ac:dyDescent="0.2"/>
    <row r="17783" x14ac:dyDescent="0.2"/>
    <row r="17784" x14ac:dyDescent="0.2"/>
    <row r="17785" x14ac:dyDescent="0.2"/>
    <row r="17786" x14ac:dyDescent="0.2"/>
    <row r="17787" x14ac:dyDescent="0.2"/>
    <row r="17788" x14ac:dyDescent="0.2"/>
    <row r="17789" x14ac:dyDescent="0.2"/>
    <row r="17790" x14ac:dyDescent="0.2"/>
    <row r="17791" x14ac:dyDescent="0.2"/>
    <row r="17792" x14ac:dyDescent="0.2"/>
    <row r="17793" x14ac:dyDescent="0.2"/>
    <row r="17794" x14ac:dyDescent="0.2"/>
    <row r="17795" x14ac:dyDescent="0.2"/>
    <row r="17796" x14ac:dyDescent="0.2"/>
    <row r="17797" x14ac:dyDescent="0.2"/>
    <row r="17798" x14ac:dyDescent="0.2"/>
    <row r="17799" x14ac:dyDescent="0.2"/>
    <row r="17800" x14ac:dyDescent="0.2"/>
    <row r="17801" x14ac:dyDescent="0.2"/>
    <row r="17802" x14ac:dyDescent="0.2"/>
    <row r="17803" x14ac:dyDescent="0.2"/>
    <row r="17804" x14ac:dyDescent="0.2"/>
    <row r="17805" x14ac:dyDescent="0.2"/>
    <row r="17806" x14ac:dyDescent="0.2"/>
    <row r="17807" x14ac:dyDescent="0.2"/>
    <row r="17808" x14ac:dyDescent="0.2"/>
    <row r="17809" x14ac:dyDescent="0.2"/>
    <row r="17810" x14ac:dyDescent="0.2"/>
    <row r="17811" x14ac:dyDescent="0.2"/>
    <row r="17812" x14ac:dyDescent="0.2"/>
    <row r="17813" x14ac:dyDescent="0.2"/>
    <row r="17814" x14ac:dyDescent="0.2"/>
    <row r="17815" x14ac:dyDescent="0.2"/>
    <row r="17816" x14ac:dyDescent="0.2"/>
    <row r="17817" x14ac:dyDescent="0.2"/>
    <row r="17818" x14ac:dyDescent="0.2"/>
    <row r="17819" x14ac:dyDescent="0.2"/>
    <row r="17820" x14ac:dyDescent="0.2"/>
    <row r="17821" x14ac:dyDescent="0.2"/>
    <row r="17822" x14ac:dyDescent="0.2"/>
    <row r="17823" x14ac:dyDescent="0.2"/>
    <row r="17824" x14ac:dyDescent="0.2"/>
    <row r="17825" x14ac:dyDescent="0.2"/>
    <row r="17826" x14ac:dyDescent="0.2"/>
    <row r="17827" x14ac:dyDescent="0.2"/>
    <row r="17828" x14ac:dyDescent="0.2"/>
    <row r="17829" x14ac:dyDescent="0.2"/>
    <row r="17830" x14ac:dyDescent="0.2"/>
    <row r="17831" x14ac:dyDescent="0.2"/>
    <row r="17832" x14ac:dyDescent="0.2"/>
    <row r="17833" x14ac:dyDescent="0.2"/>
    <row r="17834" x14ac:dyDescent="0.2"/>
    <row r="17835" x14ac:dyDescent="0.2"/>
    <row r="17836" x14ac:dyDescent="0.2"/>
    <row r="17837" x14ac:dyDescent="0.2"/>
    <row r="17838" x14ac:dyDescent="0.2"/>
    <row r="17839" x14ac:dyDescent="0.2"/>
    <row r="17840" x14ac:dyDescent="0.2"/>
    <row r="17841" x14ac:dyDescent="0.2"/>
    <row r="17842" x14ac:dyDescent="0.2"/>
    <row r="17843" x14ac:dyDescent="0.2"/>
    <row r="17844" x14ac:dyDescent="0.2"/>
    <row r="17845" x14ac:dyDescent="0.2"/>
    <row r="17846" x14ac:dyDescent="0.2"/>
    <row r="17847" x14ac:dyDescent="0.2"/>
    <row r="17848" x14ac:dyDescent="0.2"/>
    <row r="17849" x14ac:dyDescent="0.2"/>
    <row r="17850" x14ac:dyDescent="0.2"/>
    <row r="17851" x14ac:dyDescent="0.2"/>
    <row r="17852" x14ac:dyDescent="0.2"/>
    <row r="17853" x14ac:dyDescent="0.2"/>
    <row r="17854" x14ac:dyDescent="0.2"/>
    <row r="17855" x14ac:dyDescent="0.2"/>
    <row r="17856" x14ac:dyDescent="0.2"/>
    <row r="17857" x14ac:dyDescent="0.2"/>
    <row r="17858" x14ac:dyDescent="0.2"/>
    <row r="17859" x14ac:dyDescent="0.2"/>
    <row r="17860" x14ac:dyDescent="0.2"/>
    <row r="17861" x14ac:dyDescent="0.2"/>
    <row r="17862" x14ac:dyDescent="0.2"/>
    <row r="17863" x14ac:dyDescent="0.2"/>
    <row r="17864" x14ac:dyDescent="0.2"/>
    <row r="17865" x14ac:dyDescent="0.2"/>
    <row r="17866" x14ac:dyDescent="0.2"/>
    <row r="17867" x14ac:dyDescent="0.2"/>
    <row r="17868" x14ac:dyDescent="0.2"/>
    <row r="17869" x14ac:dyDescent="0.2"/>
    <row r="17870" x14ac:dyDescent="0.2"/>
    <row r="17871" x14ac:dyDescent="0.2"/>
    <row r="17872" x14ac:dyDescent="0.2"/>
    <row r="17873" x14ac:dyDescent="0.2"/>
    <row r="17874" x14ac:dyDescent="0.2"/>
    <row r="17875" x14ac:dyDescent="0.2"/>
    <row r="17876" x14ac:dyDescent="0.2"/>
    <row r="17877" x14ac:dyDescent="0.2"/>
    <row r="17878" x14ac:dyDescent="0.2"/>
    <row r="17879" x14ac:dyDescent="0.2"/>
    <row r="17880" x14ac:dyDescent="0.2"/>
    <row r="17881" x14ac:dyDescent="0.2"/>
    <row r="17882" x14ac:dyDescent="0.2"/>
    <row r="17883" x14ac:dyDescent="0.2"/>
    <row r="17884" x14ac:dyDescent="0.2"/>
    <row r="17885" x14ac:dyDescent="0.2"/>
    <row r="17886" x14ac:dyDescent="0.2"/>
    <row r="17887" x14ac:dyDescent="0.2"/>
    <row r="17888" x14ac:dyDescent="0.2"/>
    <row r="17889" x14ac:dyDescent="0.2"/>
    <row r="17890" x14ac:dyDescent="0.2"/>
    <row r="17891" x14ac:dyDescent="0.2"/>
    <row r="17892" x14ac:dyDescent="0.2"/>
    <row r="17893" x14ac:dyDescent="0.2"/>
    <row r="17894" x14ac:dyDescent="0.2"/>
    <row r="17895" x14ac:dyDescent="0.2"/>
    <row r="17896" x14ac:dyDescent="0.2"/>
    <row r="17897" x14ac:dyDescent="0.2"/>
    <row r="17898" x14ac:dyDescent="0.2"/>
    <row r="17899" x14ac:dyDescent="0.2"/>
    <row r="17900" x14ac:dyDescent="0.2"/>
    <row r="17901" x14ac:dyDescent="0.2"/>
    <row r="17902" x14ac:dyDescent="0.2"/>
    <row r="17903" x14ac:dyDescent="0.2"/>
    <row r="17904" x14ac:dyDescent="0.2"/>
    <row r="17905" x14ac:dyDescent="0.2"/>
    <row r="17906" x14ac:dyDescent="0.2"/>
    <row r="17907" x14ac:dyDescent="0.2"/>
    <row r="17908" x14ac:dyDescent="0.2"/>
    <row r="17909" x14ac:dyDescent="0.2"/>
    <row r="17910" x14ac:dyDescent="0.2"/>
    <row r="17911" x14ac:dyDescent="0.2"/>
    <row r="17912" x14ac:dyDescent="0.2"/>
    <row r="17913" x14ac:dyDescent="0.2"/>
    <row r="17914" x14ac:dyDescent="0.2"/>
    <row r="17915" x14ac:dyDescent="0.2"/>
    <row r="17916" x14ac:dyDescent="0.2"/>
    <row r="17917" x14ac:dyDescent="0.2"/>
    <row r="17918" x14ac:dyDescent="0.2"/>
    <row r="17919" x14ac:dyDescent="0.2"/>
    <row r="17920" x14ac:dyDescent="0.2"/>
    <row r="17921" x14ac:dyDescent="0.2"/>
    <row r="17922" x14ac:dyDescent="0.2"/>
    <row r="17923" x14ac:dyDescent="0.2"/>
    <row r="17924" x14ac:dyDescent="0.2"/>
    <row r="17925" x14ac:dyDescent="0.2"/>
    <row r="17926" x14ac:dyDescent="0.2"/>
    <row r="17927" x14ac:dyDescent="0.2"/>
    <row r="17928" x14ac:dyDescent="0.2"/>
    <row r="17929" x14ac:dyDescent="0.2"/>
    <row r="17930" x14ac:dyDescent="0.2"/>
    <row r="17931" x14ac:dyDescent="0.2"/>
    <row r="17932" x14ac:dyDescent="0.2"/>
    <row r="17933" x14ac:dyDescent="0.2"/>
    <row r="17934" x14ac:dyDescent="0.2"/>
    <row r="17935" x14ac:dyDescent="0.2"/>
    <row r="17936" x14ac:dyDescent="0.2"/>
    <row r="17937" x14ac:dyDescent="0.2"/>
    <row r="17938" x14ac:dyDescent="0.2"/>
    <row r="17939" x14ac:dyDescent="0.2"/>
    <row r="17940" x14ac:dyDescent="0.2"/>
    <row r="17941" x14ac:dyDescent="0.2"/>
    <row r="17942" x14ac:dyDescent="0.2"/>
    <row r="17943" x14ac:dyDescent="0.2"/>
    <row r="17944" x14ac:dyDescent="0.2"/>
    <row r="17945" x14ac:dyDescent="0.2"/>
    <row r="17946" x14ac:dyDescent="0.2"/>
    <row r="17947" x14ac:dyDescent="0.2"/>
    <row r="17948" x14ac:dyDescent="0.2"/>
    <row r="17949" x14ac:dyDescent="0.2"/>
    <row r="17950" x14ac:dyDescent="0.2"/>
    <row r="17951" x14ac:dyDescent="0.2"/>
    <row r="17952" x14ac:dyDescent="0.2"/>
    <row r="17953" x14ac:dyDescent="0.2"/>
    <row r="17954" x14ac:dyDescent="0.2"/>
    <row r="17955" x14ac:dyDescent="0.2"/>
    <row r="17956" x14ac:dyDescent="0.2"/>
    <row r="17957" x14ac:dyDescent="0.2"/>
    <row r="17958" x14ac:dyDescent="0.2"/>
    <row r="17959" x14ac:dyDescent="0.2"/>
    <row r="17960" x14ac:dyDescent="0.2"/>
    <row r="17961" x14ac:dyDescent="0.2"/>
    <row r="17962" x14ac:dyDescent="0.2"/>
    <row r="17963" x14ac:dyDescent="0.2"/>
    <row r="17964" x14ac:dyDescent="0.2"/>
    <row r="17965" x14ac:dyDescent="0.2"/>
    <row r="17966" x14ac:dyDescent="0.2"/>
    <row r="17967" x14ac:dyDescent="0.2"/>
    <row r="17968" x14ac:dyDescent="0.2"/>
    <row r="17969" x14ac:dyDescent="0.2"/>
    <row r="17970" x14ac:dyDescent="0.2"/>
    <row r="17971" x14ac:dyDescent="0.2"/>
    <row r="17972" x14ac:dyDescent="0.2"/>
    <row r="17973" x14ac:dyDescent="0.2"/>
    <row r="17974" x14ac:dyDescent="0.2"/>
    <row r="17975" x14ac:dyDescent="0.2"/>
    <row r="17976" x14ac:dyDescent="0.2"/>
    <row r="17977" x14ac:dyDescent="0.2"/>
    <row r="17978" x14ac:dyDescent="0.2"/>
    <row r="17979" x14ac:dyDescent="0.2"/>
    <row r="17980" x14ac:dyDescent="0.2"/>
    <row r="17981" x14ac:dyDescent="0.2"/>
    <row r="17982" x14ac:dyDescent="0.2"/>
    <row r="17983" x14ac:dyDescent="0.2"/>
    <row r="17984" x14ac:dyDescent="0.2"/>
    <row r="17985" x14ac:dyDescent="0.2"/>
    <row r="17986" x14ac:dyDescent="0.2"/>
    <row r="17987" x14ac:dyDescent="0.2"/>
    <row r="17988" x14ac:dyDescent="0.2"/>
    <row r="17989" x14ac:dyDescent="0.2"/>
    <row r="17990" x14ac:dyDescent="0.2"/>
    <row r="17991" x14ac:dyDescent="0.2"/>
    <row r="17992" x14ac:dyDescent="0.2"/>
    <row r="17993" x14ac:dyDescent="0.2"/>
    <row r="17994" x14ac:dyDescent="0.2"/>
    <row r="17995" x14ac:dyDescent="0.2"/>
    <row r="17996" x14ac:dyDescent="0.2"/>
    <row r="17997" x14ac:dyDescent="0.2"/>
    <row r="17998" x14ac:dyDescent="0.2"/>
    <row r="17999" x14ac:dyDescent="0.2"/>
    <row r="18000" x14ac:dyDescent="0.2"/>
    <row r="18001" x14ac:dyDescent="0.2"/>
    <row r="18002" x14ac:dyDescent="0.2"/>
    <row r="18003" x14ac:dyDescent="0.2"/>
    <row r="18004" x14ac:dyDescent="0.2"/>
    <row r="18005" x14ac:dyDescent="0.2"/>
    <row r="18006" x14ac:dyDescent="0.2"/>
    <row r="18007" x14ac:dyDescent="0.2"/>
    <row r="18008" x14ac:dyDescent="0.2"/>
    <row r="18009" x14ac:dyDescent="0.2"/>
    <row r="18010" x14ac:dyDescent="0.2"/>
    <row r="18011" x14ac:dyDescent="0.2"/>
    <row r="18012" x14ac:dyDescent="0.2"/>
    <row r="18013" x14ac:dyDescent="0.2"/>
    <row r="18014" x14ac:dyDescent="0.2"/>
    <row r="18015" x14ac:dyDescent="0.2"/>
    <row r="18016" x14ac:dyDescent="0.2"/>
    <row r="18017" x14ac:dyDescent="0.2"/>
    <row r="18018" x14ac:dyDescent="0.2"/>
    <row r="18019" x14ac:dyDescent="0.2"/>
    <row r="18020" x14ac:dyDescent="0.2"/>
    <row r="18021" x14ac:dyDescent="0.2"/>
    <row r="18022" x14ac:dyDescent="0.2"/>
    <row r="18023" x14ac:dyDescent="0.2"/>
    <row r="18024" x14ac:dyDescent="0.2"/>
    <row r="18025" x14ac:dyDescent="0.2"/>
    <row r="18026" x14ac:dyDescent="0.2"/>
    <row r="18027" x14ac:dyDescent="0.2"/>
    <row r="18028" x14ac:dyDescent="0.2"/>
    <row r="18029" x14ac:dyDescent="0.2"/>
    <row r="18030" x14ac:dyDescent="0.2"/>
    <row r="18031" x14ac:dyDescent="0.2"/>
    <row r="18032" x14ac:dyDescent="0.2"/>
    <row r="18033" x14ac:dyDescent="0.2"/>
    <row r="18034" x14ac:dyDescent="0.2"/>
    <row r="18035" x14ac:dyDescent="0.2"/>
    <row r="18036" x14ac:dyDescent="0.2"/>
    <row r="18037" x14ac:dyDescent="0.2"/>
    <row r="18038" x14ac:dyDescent="0.2"/>
    <row r="18039" x14ac:dyDescent="0.2"/>
    <row r="18040" x14ac:dyDescent="0.2"/>
    <row r="18041" x14ac:dyDescent="0.2"/>
    <row r="18042" x14ac:dyDescent="0.2"/>
    <row r="18043" x14ac:dyDescent="0.2"/>
    <row r="18044" x14ac:dyDescent="0.2"/>
    <row r="18045" x14ac:dyDescent="0.2"/>
    <row r="18046" x14ac:dyDescent="0.2"/>
    <row r="18047" x14ac:dyDescent="0.2"/>
    <row r="18048" x14ac:dyDescent="0.2"/>
    <row r="18049" x14ac:dyDescent="0.2"/>
    <row r="18050" x14ac:dyDescent="0.2"/>
    <row r="18051" x14ac:dyDescent="0.2"/>
    <row r="18052" x14ac:dyDescent="0.2"/>
    <row r="18053" x14ac:dyDescent="0.2"/>
    <row r="18054" x14ac:dyDescent="0.2"/>
    <row r="18055" x14ac:dyDescent="0.2"/>
    <row r="18056" x14ac:dyDescent="0.2"/>
    <row r="18057" x14ac:dyDescent="0.2"/>
    <row r="18058" x14ac:dyDescent="0.2"/>
    <row r="18059" x14ac:dyDescent="0.2"/>
    <row r="18060" x14ac:dyDescent="0.2"/>
    <row r="18061" x14ac:dyDescent="0.2"/>
    <row r="18062" x14ac:dyDescent="0.2"/>
    <row r="18063" x14ac:dyDescent="0.2"/>
    <row r="18064" x14ac:dyDescent="0.2"/>
    <row r="18065" x14ac:dyDescent="0.2"/>
    <row r="18066" x14ac:dyDescent="0.2"/>
    <row r="18067" x14ac:dyDescent="0.2"/>
    <row r="18068" x14ac:dyDescent="0.2"/>
    <row r="18069" x14ac:dyDescent="0.2"/>
    <row r="18070" x14ac:dyDescent="0.2"/>
    <row r="18071" x14ac:dyDescent="0.2"/>
    <row r="18072" x14ac:dyDescent="0.2"/>
    <row r="18073" x14ac:dyDescent="0.2"/>
    <row r="18074" x14ac:dyDescent="0.2"/>
    <row r="18075" x14ac:dyDescent="0.2"/>
    <row r="18076" x14ac:dyDescent="0.2"/>
    <row r="18077" x14ac:dyDescent="0.2"/>
    <row r="18078" x14ac:dyDescent="0.2"/>
    <row r="18079" x14ac:dyDescent="0.2"/>
    <row r="18080" x14ac:dyDescent="0.2"/>
    <row r="18081" x14ac:dyDescent="0.2"/>
    <row r="18082" x14ac:dyDescent="0.2"/>
    <row r="18083" x14ac:dyDescent="0.2"/>
    <row r="18084" x14ac:dyDescent="0.2"/>
    <row r="18085" x14ac:dyDescent="0.2"/>
    <row r="18086" x14ac:dyDescent="0.2"/>
    <row r="18087" x14ac:dyDescent="0.2"/>
    <row r="18088" x14ac:dyDescent="0.2"/>
    <row r="18089" x14ac:dyDescent="0.2"/>
    <row r="18090" x14ac:dyDescent="0.2"/>
    <row r="18091" x14ac:dyDescent="0.2"/>
    <row r="18092" x14ac:dyDescent="0.2"/>
    <row r="18093" x14ac:dyDescent="0.2"/>
    <row r="18094" x14ac:dyDescent="0.2"/>
    <row r="18095" x14ac:dyDescent="0.2"/>
    <row r="18096" x14ac:dyDescent="0.2"/>
    <row r="18097" x14ac:dyDescent="0.2"/>
    <row r="18098" x14ac:dyDescent="0.2"/>
    <row r="18099" x14ac:dyDescent="0.2"/>
    <row r="18100" x14ac:dyDescent="0.2"/>
    <row r="18101" x14ac:dyDescent="0.2"/>
    <row r="18102" x14ac:dyDescent="0.2"/>
    <row r="18103" x14ac:dyDescent="0.2"/>
    <row r="18104" x14ac:dyDescent="0.2"/>
    <row r="18105" x14ac:dyDescent="0.2"/>
    <row r="18106" x14ac:dyDescent="0.2"/>
    <row r="18107" x14ac:dyDescent="0.2"/>
    <row r="18108" x14ac:dyDescent="0.2"/>
    <row r="18109" x14ac:dyDescent="0.2"/>
    <row r="18110" x14ac:dyDescent="0.2"/>
    <row r="18111" x14ac:dyDescent="0.2"/>
    <row r="18112" x14ac:dyDescent="0.2"/>
    <row r="18113" x14ac:dyDescent="0.2"/>
    <row r="18114" x14ac:dyDescent="0.2"/>
    <row r="18115" x14ac:dyDescent="0.2"/>
    <row r="18116" x14ac:dyDescent="0.2"/>
    <row r="18117" x14ac:dyDescent="0.2"/>
    <row r="18118" x14ac:dyDescent="0.2"/>
    <row r="18119" x14ac:dyDescent="0.2"/>
    <row r="18120" x14ac:dyDescent="0.2"/>
    <row r="18121" x14ac:dyDescent="0.2"/>
    <row r="18122" x14ac:dyDescent="0.2"/>
    <row r="18123" x14ac:dyDescent="0.2"/>
    <row r="18124" x14ac:dyDescent="0.2"/>
    <row r="18125" x14ac:dyDescent="0.2"/>
    <row r="18126" x14ac:dyDescent="0.2"/>
    <row r="18127" x14ac:dyDescent="0.2"/>
    <row r="18128" x14ac:dyDescent="0.2"/>
    <row r="18129" x14ac:dyDescent="0.2"/>
    <row r="18130" x14ac:dyDescent="0.2"/>
    <row r="18131" x14ac:dyDescent="0.2"/>
    <row r="18132" x14ac:dyDescent="0.2"/>
    <row r="18133" x14ac:dyDescent="0.2"/>
    <row r="18134" x14ac:dyDescent="0.2"/>
    <row r="18135" x14ac:dyDescent="0.2"/>
    <row r="18136" x14ac:dyDescent="0.2"/>
    <row r="18137" x14ac:dyDescent="0.2"/>
    <row r="18138" x14ac:dyDescent="0.2"/>
    <row r="18139" x14ac:dyDescent="0.2"/>
    <row r="18140" x14ac:dyDescent="0.2"/>
    <row r="18141" x14ac:dyDescent="0.2"/>
    <row r="18142" x14ac:dyDescent="0.2"/>
    <row r="18143" x14ac:dyDescent="0.2"/>
    <row r="18144" x14ac:dyDescent="0.2"/>
    <row r="18145" x14ac:dyDescent="0.2"/>
    <row r="18146" x14ac:dyDescent="0.2"/>
    <row r="18147" x14ac:dyDescent="0.2"/>
    <row r="18148" x14ac:dyDescent="0.2"/>
    <row r="18149" x14ac:dyDescent="0.2"/>
    <row r="18150" x14ac:dyDescent="0.2"/>
    <row r="18151" x14ac:dyDescent="0.2"/>
    <row r="18152" x14ac:dyDescent="0.2"/>
    <row r="18153" x14ac:dyDescent="0.2"/>
    <row r="18154" x14ac:dyDescent="0.2"/>
    <row r="18155" x14ac:dyDescent="0.2"/>
    <row r="18156" x14ac:dyDescent="0.2"/>
    <row r="18157" x14ac:dyDescent="0.2"/>
    <row r="18158" x14ac:dyDescent="0.2"/>
    <row r="18159" x14ac:dyDescent="0.2"/>
    <row r="18160" x14ac:dyDescent="0.2"/>
    <row r="18161" x14ac:dyDescent="0.2"/>
    <row r="18162" x14ac:dyDescent="0.2"/>
    <row r="18163" x14ac:dyDescent="0.2"/>
    <row r="18164" x14ac:dyDescent="0.2"/>
    <row r="18165" x14ac:dyDescent="0.2"/>
    <row r="18166" x14ac:dyDescent="0.2"/>
    <row r="18167" x14ac:dyDescent="0.2"/>
    <row r="18168" x14ac:dyDescent="0.2"/>
    <row r="18169" x14ac:dyDescent="0.2"/>
    <row r="18170" x14ac:dyDescent="0.2"/>
    <row r="18171" x14ac:dyDescent="0.2"/>
    <row r="18172" x14ac:dyDescent="0.2"/>
    <row r="18173" x14ac:dyDescent="0.2"/>
    <row r="18174" x14ac:dyDescent="0.2"/>
    <row r="18175" x14ac:dyDescent="0.2"/>
    <row r="18176" x14ac:dyDescent="0.2"/>
    <row r="18177" x14ac:dyDescent="0.2"/>
    <row r="18178" x14ac:dyDescent="0.2"/>
    <row r="18179" x14ac:dyDescent="0.2"/>
    <row r="18180" x14ac:dyDescent="0.2"/>
    <row r="18181" x14ac:dyDescent="0.2"/>
    <row r="18182" x14ac:dyDescent="0.2"/>
    <row r="18183" x14ac:dyDescent="0.2"/>
    <row r="18184" x14ac:dyDescent="0.2"/>
    <row r="18185" x14ac:dyDescent="0.2"/>
    <row r="18186" x14ac:dyDescent="0.2"/>
    <row r="18187" x14ac:dyDescent="0.2"/>
    <row r="18188" x14ac:dyDescent="0.2"/>
    <row r="18189" x14ac:dyDescent="0.2"/>
    <row r="18190" x14ac:dyDescent="0.2"/>
    <row r="18191" x14ac:dyDescent="0.2"/>
    <row r="18192" x14ac:dyDescent="0.2"/>
    <row r="18193" x14ac:dyDescent="0.2"/>
    <row r="18194" x14ac:dyDescent="0.2"/>
    <row r="18195" x14ac:dyDescent="0.2"/>
    <row r="18196" x14ac:dyDescent="0.2"/>
    <row r="18197" x14ac:dyDescent="0.2"/>
    <row r="18198" x14ac:dyDescent="0.2"/>
    <row r="18199" x14ac:dyDescent="0.2"/>
    <row r="18200" x14ac:dyDescent="0.2"/>
    <row r="18201" x14ac:dyDescent="0.2"/>
    <row r="18202" x14ac:dyDescent="0.2"/>
    <row r="18203" x14ac:dyDescent="0.2"/>
    <row r="18204" x14ac:dyDescent="0.2"/>
    <row r="18205" x14ac:dyDescent="0.2"/>
    <row r="18206" x14ac:dyDescent="0.2"/>
    <row r="18207" x14ac:dyDescent="0.2"/>
    <row r="18208" x14ac:dyDescent="0.2"/>
    <row r="18209" x14ac:dyDescent="0.2"/>
    <row r="18210" x14ac:dyDescent="0.2"/>
    <row r="18211" x14ac:dyDescent="0.2"/>
    <row r="18212" x14ac:dyDescent="0.2"/>
    <row r="18213" x14ac:dyDescent="0.2"/>
    <row r="18214" x14ac:dyDescent="0.2"/>
    <row r="18215" x14ac:dyDescent="0.2"/>
    <row r="18216" x14ac:dyDescent="0.2"/>
    <row r="18217" x14ac:dyDescent="0.2"/>
    <row r="18218" x14ac:dyDescent="0.2"/>
    <row r="18219" x14ac:dyDescent="0.2"/>
    <row r="18220" x14ac:dyDescent="0.2"/>
    <row r="18221" x14ac:dyDescent="0.2"/>
    <row r="18222" x14ac:dyDescent="0.2"/>
    <row r="18223" x14ac:dyDescent="0.2"/>
    <row r="18224" x14ac:dyDescent="0.2"/>
    <row r="18225" x14ac:dyDescent="0.2"/>
    <row r="18226" x14ac:dyDescent="0.2"/>
    <row r="18227" x14ac:dyDescent="0.2"/>
    <row r="18228" x14ac:dyDescent="0.2"/>
    <row r="18229" x14ac:dyDescent="0.2"/>
    <row r="18230" x14ac:dyDescent="0.2"/>
    <row r="18231" x14ac:dyDescent="0.2"/>
    <row r="18232" x14ac:dyDescent="0.2"/>
    <row r="18233" x14ac:dyDescent="0.2"/>
    <row r="18234" x14ac:dyDescent="0.2"/>
    <row r="18235" x14ac:dyDescent="0.2"/>
    <row r="18236" x14ac:dyDescent="0.2"/>
    <row r="18237" x14ac:dyDescent="0.2"/>
    <row r="18238" x14ac:dyDescent="0.2"/>
    <row r="18239" x14ac:dyDescent="0.2"/>
    <row r="18240" x14ac:dyDescent="0.2"/>
    <row r="18241" x14ac:dyDescent="0.2"/>
    <row r="18242" x14ac:dyDescent="0.2"/>
    <row r="18243" x14ac:dyDescent="0.2"/>
    <row r="18244" x14ac:dyDescent="0.2"/>
    <row r="18245" x14ac:dyDescent="0.2"/>
    <row r="18246" x14ac:dyDescent="0.2"/>
    <row r="18247" x14ac:dyDescent="0.2"/>
    <row r="18248" x14ac:dyDescent="0.2"/>
    <row r="18249" x14ac:dyDescent="0.2"/>
    <row r="18250" x14ac:dyDescent="0.2"/>
    <row r="18251" x14ac:dyDescent="0.2"/>
    <row r="18252" x14ac:dyDescent="0.2"/>
    <row r="18253" x14ac:dyDescent="0.2"/>
    <row r="18254" x14ac:dyDescent="0.2"/>
    <row r="18255" x14ac:dyDescent="0.2"/>
    <row r="18256" x14ac:dyDescent="0.2"/>
    <row r="18257" x14ac:dyDescent="0.2"/>
    <row r="18258" x14ac:dyDescent="0.2"/>
    <row r="18259" x14ac:dyDescent="0.2"/>
    <row r="18260" x14ac:dyDescent="0.2"/>
    <row r="18261" x14ac:dyDescent="0.2"/>
    <row r="18262" x14ac:dyDescent="0.2"/>
    <row r="18263" x14ac:dyDescent="0.2"/>
    <row r="18264" x14ac:dyDescent="0.2"/>
    <row r="18265" x14ac:dyDescent="0.2"/>
    <row r="18266" x14ac:dyDescent="0.2"/>
    <row r="18267" x14ac:dyDescent="0.2"/>
    <row r="18268" x14ac:dyDescent="0.2"/>
    <row r="18269" x14ac:dyDescent="0.2"/>
    <row r="18270" x14ac:dyDescent="0.2"/>
    <row r="18271" x14ac:dyDescent="0.2"/>
    <row r="18272" x14ac:dyDescent="0.2"/>
    <row r="18273" x14ac:dyDescent="0.2"/>
    <row r="18274" x14ac:dyDescent="0.2"/>
    <row r="18275" x14ac:dyDescent="0.2"/>
    <row r="18276" x14ac:dyDescent="0.2"/>
    <row r="18277" x14ac:dyDescent="0.2"/>
    <row r="18278" x14ac:dyDescent="0.2"/>
    <row r="18279" x14ac:dyDescent="0.2"/>
    <row r="18280" x14ac:dyDescent="0.2"/>
    <row r="18281" x14ac:dyDescent="0.2"/>
    <row r="18282" x14ac:dyDescent="0.2"/>
    <row r="18283" x14ac:dyDescent="0.2"/>
    <row r="18284" x14ac:dyDescent="0.2"/>
    <row r="18285" x14ac:dyDescent="0.2"/>
    <row r="18286" x14ac:dyDescent="0.2"/>
    <row r="18287" x14ac:dyDescent="0.2"/>
    <row r="18288" x14ac:dyDescent="0.2"/>
    <row r="18289" x14ac:dyDescent="0.2"/>
    <row r="18290" x14ac:dyDescent="0.2"/>
    <row r="18291" x14ac:dyDescent="0.2"/>
    <row r="18292" x14ac:dyDescent="0.2"/>
    <row r="18293" x14ac:dyDescent="0.2"/>
    <row r="18294" x14ac:dyDescent="0.2"/>
    <row r="18295" x14ac:dyDescent="0.2"/>
    <row r="18296" x14ac:dyDescent="0.2"/>
    <row r="18297" x14ac:dyDescent="0.2"/>
    <row r="18298" x14ac:dyDescent="0.2"/>
    <row r="18299" x14ac:dyDescent="0.2"/>
    <row r="18300" x14ac:dyDescent="0.2"/>
    <row r="18301" x14ac:dyDescent="0.2"/>
    <row r="18302" x14ac:dyDescent="0.2"/>
    <row r="18303" x14ac:dyDescent="0.2"/>
    <row r="18304" x14ac:dyDescent="0.2"/>
    <row r="18305" x14ac:dyDescent="0.2"/>
    <row r="18306" x14ac:dyDescent="0.2"/>
    <row r="18307" x14ac:dyDescent="0.2"/>
    <row r="18308" x14ac:dyDescent="0.2"/>
    <row r="18309" x14ac:dyDescent="0.2"/>
    <row r="18310" x14ac:dyDescent="0.2"/>
    <row r="18311" x14ac:dyDescent="0.2"/>
    <row r="18312" x14ac:dyDescent="0.2"/>
    <row r="18313" x14ac:dyDescent="0.2"/>
    <row r="18314" x14ac:dyDescent="0.2"/>
    <row r="18315" x14ac:dyDescent="0.2"/>
    <row r="18316" x14ac:dyDescent="0.2"/>
    <row r="18317" x14ac:dyDescent="0.2"/>
    <row r="18318" x14ac:dyDescent="0.2"/>
    <row r="18319" x14ac:dyDescent="0.2"/>
    <row r="18320" x14ac:dyDescent="0.2"/>
    <row r="18321" x14ac:dyDescent="0.2"/>
    <row r="18322" x14ac:dyDescent="0.2"/>
    <row r="18323" x14ac:dyDescent="0.2"/>
    <row r="18324" x14ac:dyDescent="0.2"/>
    <row r="18325" x14ac:dyDescent="0.2"/>
    <row r="18326" x14ac:dyDescent="0.2"/>
    <row r="18327" x14ac:dyDescent="0.2"/>
    <row r="18328" x14ac:dyDescent="0.2"/>
    <row r="18329" x14ac:dyDescent="0.2"/>
    <row r="18330" x14ac:dyDescent="0.2"/>
    <row r="18331" x14ac:dyDescent="0.2"/>
    <row r="18332" x14ac:dyDescent="0.2"/>
    <row r="18333" x14ac:dyDescent="0.2"/>
    <row r="18334" x14ac:dyDescent="0.2"/>
    <row r="18335" x14ac:dyDescent="0.2"/>
    <row r="18336" x14ac:dyDescent="0.2"/>
    <row r="18337" x14ac:dyDescent="0.2"/>
    <row r="18338" x14ac:dyDescent="0.2"/>
    <row r="18339" x14ac:dyDescent="0.2"/>
    <row r="18340" x14ac:dyDescent="0.2"/>
    <row r="18341" x14ac:dyDescent="0.2"/>
    <row r="18342" x14ac:dyDescent="0.2"/>
    <row r="18343" x14ac:dyDescent="0.2"/>
    <row r="18344" x14ac:dyDescent="0.2"/>
    <row r="18345" x14ac:dyDescent="0.2"/>
    <row r="18346" x14ac:dyDescent="0.2"/>
    <row r="18347" x14ac:dyDescent="0.2"/>
    <row r="18348" x14ac:dyDescent="0.2"/>
    <row r="18349" x14ac:dyDescent="0.2"/>
    <row r="18350" x14ac:dyDescent="0.2"/>
    <row r="18351" x14ac:dyDescent="0.2"/>
    <row r="18352" x14ac:dyDescent="0.2"/>
    <row r="18353" x14ac:dyDescent="0.2"/>
    <row r="18354" x14ac:dyDescent="0.2"/>
    <row r="18355" x14ac:dyDescent="0.2"/>
    <row r="18356" x14ac:dyDescent="0.2"/>
    <row r="18357" x14ac:dyDescent="0.2"/>
    <row r="18358" x14ac:dyDescent="0.2"/>
    <row r="18359" x14ac:dyDescent="0.2"/>
    <row r="18360" x14ac:dyDescent="0.2"/>
    <row r="18361" x14ac:dyDescent="0.2"/>
    <row r="18362" x14ac:dyDescent="0.2"/>
    <row r="18363" x14ac:dyDescent="0.2"/>
    <row r="18364" x14ac:dyDescent="0.2"/>
    <row r="18365" x14ac:dyDescent="0.2"/>
    <row r="18366" x14ac:dyDescent="0.2"/>
    <row r="18367" x14ac:dyDescent="0.2"/>
    <row r="18368" x14ac:dyDescent="0.2"/>
    <row r="18369" x14ac:dyDescent="0.2"/>
    <row r="18370" x14ac:dyDescent="0.2"/>
    <row r="18371" x14ac:dyDescent="0.2"/>
    <row r="18372" x14ac:dyDescent="0.2"/>
    <row r="18373" x14ac:dyDescent="0.2"/>
    <row r="18374" x14ac:dyDescent="0.2"/>
    <row r="18375" x14ac:dyDescent="0.2"/>
    <row r="18376" x14ac:dyDescent="0.2"/>
    <row r="18377" x14ac:dyDescent="0.2"/>
    <row r="18378" x14ac:dyDescent="0.2"/>
    <row r="18379" x14ac:dyDescent="0.2"/>
    <row r="18380" x14ac:dyDescent="0.2"/>
    <row r="18381" x14ac:dyDescent="0.2"/>
    <row r="18382" x14ac:dyDescent="0.2"/>
    <row r="18383" x14ac:dyDescent="0.2"/>
    <row r="18384" x14ac:dyDescent="0.2"/>
    <row r="18385" x14ac:dyDescent="0.2"/>
    <row r="18386" x14ac:dyDescent="0.2"/>
    <row r="18387" x14ac:dyDescent="0.2"/>
    <row r="18388" x14ac:dyDescent="0.2"/>
    <row r="18389" x14ac:dyDescent="0.2"/>
    <row r="18390" x14ac:dyDescent="0.2"/>
    <row r="18391" x14ac:dyDescent="0.2"/>
    <row r="18392" x14ac:dyDescent="0.2"/>
    <row r="18393" x14ac:dyDescent="0.2"/>
    <row r="18394" x14ac:dyDescent="0.2"/>
    <row r="18395" x14ac:dyDescent="0.2"/>
    <row r="18396" x14ac:dyDescent="0.2"/>
    <row r="18397" x14ac:dyDescent="0.2"/>
    <row r="18398" x14ac:dyDescent="0.2"/>
    <row r="18399" x14ac:dyDescent="0.2"/>
    <row r="18400" x14ac:dyDescent="0.2"/>
    <row r="18401" x14ac:dyDescent="0.2"/>
    <row r="18402" x14ac:dyDescent="0.2"/>
    <row r="18403" x14ac:dyDescent="0.2"/>
    <row r="18404" x14ac:dyDescent="0.2"/>
    <row r="18405" x14ac:dyDescent="0.2"/>
    <row r="18406" x14ac:dyDescent="0.2"/>
    <row r="18407" x14ac:dyDescent="0.2"/>
    <row r="18408" x14ac:dyDescent="0.2"/>
    <row r="18409" x14ac:dyDescent="0.2"/>
    <row r="18410" x14ac:dyDescent="0.2"/>
    <row r="18411" x14ac:dyDescent="0.2"/>
    <row r="18412" x14ac:dyDescent="0.2"/>
    <row r="18413" x14ac:dyDescent="0.2"/>
    <row r="18414" x14ac:dyDescent="0.2"/>
    <row r="18415" x14ac:dyDescent="0.2"/>
    <row r="18416" x14ac:dyDescent="0.2"/>
    <row r="18417" x14ac:dyDescent="0.2"/>
    <row r="18418" x14ac:dyDescent="0.2"/>
    <row r="18419" x14ac:dyDescent="0.2"/>
    <row r="18420" x14ac:dyDescent="0.2"/>
    <row r="18421" x14ac:dyDescent="0.2"/>
    <row r="18422" x14ac:dyDescent="0.2"/>
    <row r="18423" x14ac:dyDescent="0.2"/>
    <row r="18424" x14ac:dyDescent="0.2"/>
    <row r="18425" x14ac:dyDescent="0.2"/>
    <row r="18426" x14ac:dyDescent="0.2"/>
    <row r="18427" x14ac:dyDescent="0.2"/>
    <row r="18428" x14ac:dyDescent="0.2"/>
    <row r="18429" x14ac:dyDescent="0.2"/>
    <row r="18430" x14ac:dyDescent="0.2"/>
    <row r="18431" x14ac:dyDescent="0.2"/>
    <row r="18432" x14ac:dyDescent="0.2"/>
    <row r="18433" x14ac:dyDescent="0.2"/>
    <row r="18434" x14ac:dyDescent="0.2"/>
    <row r="18435" x14ac:dyDescent="0.2"/>
    <row r="18436" x14ac:dyDescent="0.2"/>
    <row r="18437" x14ac:dyDescent="0.2"/>
    <row r="18438" x14ac:dyDescent="0.2"/>
    <row r="18439" x14ac:dyDescent="0.2"/>
    <row r="18440" x14ac:dyDescent="0.2"/>
    <row r="18441" x14ac:dyDescent="0.2"/>
    <row r="18442" x14ac:dyDescent="0.2"/>
    <row r="18443" x14ac:dyDescent="0.2"/>
    <row r="18444" x14ac:dyDescent="0.2"/>
    <row r="18445" x14ac:dyDescent="0.2"/>
    <row r="18446" x14ac:dyDescent="0.2"/>
    <row r="18447" x14ac:dyDescent="0.2"/>
    <row r="18448" x14ac:dyDescent="0.2"/>
    <row r="18449" x14ac:dyDescent="0.2"/>
    <row r="18450" x14ac:dyDescent="0.2"/>
    <row r="18451" x14ac:dyDescent="0.2"/>
    <row r="18452" x14ac:dyDescent="0.2"/>
    <row r="18453" x14ac:dyDescent="0.2"/>
    <row r="18454" x14ac:dyDescent="0.2"/>
    <row r="18455" x14ac:dyDescent="0.2"/>
    <row r="18456" x14ac:dyDescent="0.2"/>
    <row r="18457" x14ac:dyDescent="0.2"/>
    <row r="18458" x14ac:dyDescent="0.2"/>
    <row r="18459" x14ac:dyDescent="0.2"/>
    <row r="18460" x14ac:dyDescent="0.2"/>
    <row r="18461" x14ac:dyDescent="0.2"/>
    <row r="18462" x14ac:dyDescent="0.2"/>
    <row r="18463" x14ac:dyDescent="0.2"/>
    <row r="18464" x14ac:dyDescent="0.2"/>
    <row r="18465" x14ac:dyDescent="0.2"/>
    <row r="18466" x14ac:dyDescent="0.2"/>
    <row r="18467" x14ac:dyDescent="0.2"/>
    <row r="18468" x14ac:dyDescent="0.2"/>
    <row r="18469" x14ac:dyDescent="0.2"/>
    <row r="18470" x14ac:dyDescent="0.2"/>
    <row r="18471" x14ac:dyDescent="0.2"/>
    <row r="18472" x14ac:dyDescent="0.2"/>
    <row r="18473" x14ac:dyDescent="0.2"/>
    <row r="18474" x14ac:dyDescent="0.2"/>
    <row r="18475" x14ac:dyDescent="0.2"/>
    <row r="18476" x14ac:dyDescent="0.2"/>
    <row r="18477" x14ac:dyDescent="0.2"/>
    <row r="18478" x14ac:dyDescent="0.2"/>
    <row r="18479" x14ac:dyDescent="0.2"/>
    <row r="18480" x14ac:dyDescent="0.2"/>
    <row r="18481" x14ac:dyDescent="0.2"/>
    <row r="18482" x14ac:dyDescent="0.2"/>
    <row r="18483" x14ac:dyDescent="0.2"/>
    <row r="18484" x14ac:dyDescent="0.2"/>
    <row r="18485" x14ac:dyDescent="0.2"/>
    <row r="18486" x14ac:dyDescent="0.2"/>
    <row r="18487" x14ac:dyDescent="0.2"/>
    <row r="18488" x14ac:dyDescent="0.2"/>
    <row r="18489" x14ac:dyDescent="0.2"/>
    <row r="18490" x14ac:dyDescent="0.2"/>
    <row r="18491" x14ac:dyDescent="0.2"/>
    <row r="18492" x14ac:dyDescent="0.2"/>
    <row r="18493" x14ac:dyDescent="0.2"/>
    <row r="18494" x14ac:dyDescent="0.2"/>
    <row r="18495" x14ac:dyDescent="0.2"/>
    <row r="18496" x14ac:dyDescent="0.2"/>
    <row r="18497" x14ac:dyDescent="0.2"/>
    <row r="18498" x14ac:dyDescent="0.2"/>
    <row r="18499" x14ac:dyDescent="0.2"/>
    <row r="18500" x14ac:dyDescent="0.2"/>
    <row r="18501" x14ac:dyDescent="0.2"/>
    <row r="18502" x14ac:dyDescent="0.2"/>
    <row r="18503" x14ac:dyDescent="0.2"/>
    <row r="18504" x14ac:dyDescent="0.2"/>
    <row r="18505" x14ac:dyDescent="0.2"/>
    <row r="18506" x14ac:dyDescent="0.2"/>
    <row r="18507" x14ac:dyDescent="0.2"/>
    <row r="18508" x14ac:dyDescent="0.2"/>
    <row r="18509" x14ac:dyDescent="0.2"/>
    <row r="18510" x14ac:dyDescent="0.2"/>
    <row r="18511" x14ac:dyDescent="0.2"/>
    <row r="18512" x14ac:dyDescent="0.2"/>
    <row r="18513" x14ac:dyDescent="0.2"/>
    <row r="18514" x14ac:dyDescent="0.2"/>
    <row r="18515" x14ac:dyDescent="0.2"/>
    <row r="18516" x14ac:dyDescent="0.2"/>
    <row r="18517" x14ac:dyDescent="0.2"/>
    <row r="18518" x14ac:dyDescent="0.2"/>
    <row r="18519" x14ac:dyDescent="0.2"/>
    <row r="18520" x14ac:dyDescent="0.2"/>
    <row r="18521" x14ac:dyDescent="0.2"/>
    <row r="18522" x14ac:dyDescent="0.2"/>
    <row r="18523" x14ac:dyDescent="0.2"/>
    <row r="18524" x14ac:dyDescent="0.2"/>
    <row r="18525" x14ac:dyDescent="0.2"/>
    <row r="18526" x14ac:dyDescent="0.2"/>
    <row r="18527" x14ac:dyDescent="0.2"/>
    <row r="18528" x14ac:dyDescent="0.2"/>
    <row r="18529" x14ac:dyDescent="0.2"/>
    <row r="18530" x14ac:dyDescent="0.2"/>
    <row r="18531" x14ac:dyDescent="0.2"/>
    <row r="18532" x14ac:dyDescent="0.2"/>
    <row r="18533" x14ac:dyDescent="0.2"/>
    <row r="18534" x14ac:dyDescent="0.2"/>
    <row r="18535" x14ac:dyDescent="0.2"/>
    <row r="18536" x14ac:dyDescent="0.2"/>
    <row r="18537" x14ac:dyDescent="0.2"/>
    <row r="18538" x14ac:dyDescent="0.2"/>
    <row r="18539" x14ac:dyDescent="0.2"/>
    <row r="18540" x14ac:dyDescent="0.2"/>
    <row r="18541" x14ac:dyDescent="0.2"/>
    <row r="18542" x14ac:dyDescent="0.2"/>
    <row r="18543" x14ac:dyDescent="0.2"/>
    <row r="18544" x14ac:dyDescent="0.2"/>
    <row r="18545" x14ac:dyDescent="0.2"/>
    <row r="18546" x14ac:dyDescent="0.2"/>
    <row r="18547" x14ac:dyDescent="0.2"/>
    <row r="18548" x14ac:dyDescent="0.2"/>
    <row r="18549" x14ac:dyDescent="0.2"/>
    <row r="18550" x14ac:dyDescent="0.2"/>
    <row r="18551" x14ac:dyDescent="0.2"/>
    <row r="18552" x14ac:dyDescent="0.2"/>
    <row r="18553" x14ac:dyDescent="0.2"/>
    <row r="18554" x14ac:dyDescent="0.2"/>
    <row r="18555" x14ac:dyDescent="0.2"/>
    <row r="18556" x14ac:dyDescent="0.2"/>
    <row r="18557" x14ac:dyDescent="0.2"/>
    <row r="18558" x14ac:dyDescent="0.2"/>
    <row r="18559" x14ac:dyDescent="0.2"/>
    <row r="18560" x14ac:dyDescent="0.2"/>
    <row r="18561" x14ac:dyDescent="0.2"/>
    <row r="18562" x14ac:dyDescent="0.2"/>
    <row r="18563" x14ac:dyDescent="0.2"/>
    <row r="18564" x14ac:dyDescent="0.2"/>
    <row r="18565" x14ac:dyDescent="0.2"/>
    <row r="18566" x14ac:dyDescent="0.2"/>
    <row r="18567" x14ac:dyDescent="0.2"/>
    <row r="18568" x14ac:dyDescent="0.2"/>
    <row r="18569" x14ac:dyDescent="0.2"/>
    <row r="18570" x14ac:dyDescent="0.2"/>
    <row r="18571" x14ac:dyDescent="0.2"/>
    <row r="18572" x14ac:dyDescent="0.2"/>
    <row r="18573" x14ac:dyDescent="0.2"/>
    <row r="18574" x14ac:dyDescent="0.2"/>
    <row r="18575" x14ac:dyDescent="0.2"/>
    <row r="18576" x14ac:dyDescent="0.2"/>
    <row r="18577" x14ac:dyDescent="0.2"/>
    <row r="18578" x14ac:dyDescent="0.2"/>
    <row r="18579" x14ac:dyDescent="0.2"/>
    <row r="18580" x14ac:dyDescent="0.2"/>
    <row r="18581" x14ac:dyDescent="0.2"/>
    <row r="18582" x14ac:dyDescent="0.2"/>
    <row r="18583" x14ac:dyDescent="0.2"/>
    <row r="18584" x14ac:dyDescent="0.2"/>
    <row r="18585" x14ac:dyDescent="0.2"/>
    <row r="18586" x14ac:dyDescent="0.2"/>
    <row r="18587" x14ac:dyDescent="0.2"/>
    <row r="18588" x14ac:dyDescent="0.2"/>
    <row r="18589" x14ac:dyDescent="0.2"/>
    <row r="18590" x14ac:dyDescent="0.2"/>
    <row r="18591" x14ac:dyDescent="0.2"/>
    <row r="18592" x14ac:dyDescent="0.2"/>
    <row r="18593" x14ac:dyDescent="0.2"/>
    <row r="18594" x14ac:dyDescent="0.2"/>
    <row r="18595" x14ac:dyDescent="0.2"/>
    <row r="18596" x14ac:dyDescent="0.2"/>
    <row r="18597" x14ac:dyDescent="0.2"/>
    <row r="18598" x14ac:dyDescent="0.2"/>
    <row r="18599" x14ac:dyDescent="0.2"/>
    <row r="18600" x14ac:dyDescent="0.2"/>
    <row r="18601" x14ac:dyDescent="0.2"/>
    <row r="18602" x14ac:dyDescent="0.2"/>
    <row r="18603" x14ac:dyDescent="0.2"/>
    <row r="18604" x14ac:dyDescent="0.2"/>
    <row r="18605" x14ac:dyDescent="0.2"/>
    <row r="18606" x14ac:dyDescent="0.2"/>
    <row r="18607" x14ac:dyDescent="0.2"/>
    <row r="18608" x14ac:dyDescent="0.2"/>
    <row r="18609" x14ac:dyDescent="0.2"/>
    <row r="18610" x14ac:dyDescent="0.2"/>
    <row r="18611" x14ac:dyDescent="0.2"/>
    <row r="18612" x14ac:dyDescent="0.2"/>
    <row r="18613" x14ac:dyDescent="0.2"/>
    <row r="18614" x14ac:dyDescent="0.2"/>
    <row r="18615" x14ac:dyDescent="0.2"/>
    <row r="18616" x14ac:dyDescent="0.2"/>
    <row r="18617" x14ac:dyDescent="0.2"/>
    <row r="18618" x14ac:dyDescent="0.2"/>
    <row r="18619" x14ac:dyDescent="0.2"/>
    <row r="18620" x14ac:dyDescent="0.2"/>
    <row r="18621" x14ac:dyDescent="0.2"/>
    <row r="18622" x14ac:dyDescent="0.2"/>
    <row r="18623" x14ac:dyDescent="0.2"/>
    <row r="18624" x14ac:dyDescent="0.2"/>
    <row r="18625" x14ac:dyDescent="0.2"/>
    <row r="18626" x14ac:dyDescent="0.2"/>
    <row r="18627" x14ac:dyDescent="0.2"/>
    <row r="18628" x14ac:dyDescent="0.2"/>
    <row r="18629" x14ac:dyDescent="0.2"/>
    <row r="18630" x14ac:dyDescent="0.2"/>
    <row r="18631" x14ac:dyDescent="0.2"/>
    <row r="18632" x14ac:dyDescent="0.2"/>
    <row r="18633" x14ac:dyDescent="0.2"/>
    <row r="18634" x14ac:dyDescent="0.2"/>
    <row r="18635" x14ac:dyDescent="0.2"/>
    <row r="18636" x14ac:dyDescent="0.2"/>
    <row r="18637" x14ac:dyDescent="0.2"/>
    <row r="18638" x14ac:dyDescent="0.2"/>
    <row r="18639" x14ac:dyDescent="0.2"/>
    <row r="18640" x14ac:dyDescent="0.2"/>
    <row r="18641" x14ac:dyDescent="0.2"/>
    <row r="18642" x14ac:dyDescent="0.2"/>
    <row r="18643" x14ac:dyDescent="0.2"/>
    <row r="18644" x14ac:dyDescent="0.2"/>
    <row r="18645" x14ac:dyDescent="0.2"/>
    <row r="18646" x14ac:dyDescent="0.2"/>
    <row r="18647" x14ac:dyDescent="0.2"/>
    <row r="18648" x14ac:dyDescent="0.2"/>
    <row r="18649" x14ac:dyDescent="0.2"/>
    <row r="18650" x14ac:dyDescent="0.2"/>
    <row r="18651" x14ac:dyDescent="0.2"/>
    <row r="18652" x14ac:dyDescent="0.2"/>
    <row r="18653" x14ac:dyDescent="0.2"/>
    <row r="18654" x14ac:dyDescent="0.2"/>
    <row r="18655" x14ac:dyDescent="0.2"/>
    <row r="18656" x14ac:dyDescent="0.2"/>
    <row r="18657" x14ac:dyDescent="0.2"/>
    <row r="18658" x14ac:dyDescent="0.2"/>
    <row r="18659" x14ac:dyDescent="0.2"/>
    <row r="18660" x14ac:dyDescent="0.2"/>
    <row r="18661" x14ac:dyDescent="0.2"/>
    <row r="18662" x14ac:dyDescent="0.2"/>
    <row r="18663" x14ac:dyDescent="0.2"/>
    <row r="18664" x14ac:dyDescent="0.2"/>
    <row r="18665" x14ac:dyDescent="0.2"/>
    <row r="18666" x14ac:dyDescent="0.2"/>
    <row r="18667" x14ac:dyDescent="0.2"/>
    <row r="18668" x14ac:dyDescent="0.2"/>
    <row r="18669" x14ac:dyDescent="0.2"/>
    <row r="18670" x14ac:dyDescent="0.2"/>
    <row r="18671" x14ac:dyDescent="0.2"/>
    <row r="18672" x14ac:dyDescent="0.2"/>
    <row r="18673" x14ac:dyDescent="0.2"/>
    <row r="18674" x14ac:dyDescent="0.2"/>
    <row r="18675" x14ac:dyDescent="0.2"/>
    <row r="18676" x14ac:dyDescent="0.2"/>
    <row r="18677" x14ac:dyDescent="0.2"/>
    <row r="18678" x14ac:dyDescent="0.2"/>
    <row r="18679" x14ac:dyDescent="0.2"/>
    <row r="18680" x14ac:dyDescent="0.2"/>
    <row r="18681" x14ac:dyDescent="0.2"/>
    <row r="18682" x14ac:dyDescent="0.2"/>
    <row r="18683" x14ac:dyDescent="0.2"/>
    <row r="18684" x14ac:dyDescent="0.2"/>
    <row r="18685" x14ac:dyDescent="0.2"/>
    <row r="18686" x14ac:dyDescent="0.2"/>
    <row r="18687" x14ac:dyDescent="0.2"/>
    <row r="18688" x14ac:dyDescent="0.2"/>
    <row r="18689" x14ac:dyDescent="0.2"/>
    <row r="18690" x14ac:dyDescent="0.2"/>
    <row r="18691" x14ac:dyDescent="0.2"/>
    <row r="18692" x14ac:dyDescent="0.2"/>
    <row r="18693" x14ac:dyDescent="0.2"/>
    <row r="18694" x14ac:dyDescent="0.2"/>
    <row r="18695" x14ac:dyDescent="0.2"/>
    <row r="18696" x14ac:dyDescent="0.2"/>
    <row r="18697" x14ac:dyDescent="0.2"/>
    <row r="18698" x14ac:dyDescent="0.2"/>
    <row r="18699" x14ac:dyDescent="0.2"/>
    <row r="18700" x14ac:dyDescent="0.2"/>
    <row r="18701" x14ac:dyDescent="0.2"/>
    <row r="18702" x14ac:dyDescent="0.2"/>
    <row r="18703" x14ac:dyDescent="0.2"/>
    <row r="18704" x14ac:dyDescent="0.2"/>
    <row r="18705" x14ac:dyDescent="0.2"/>
    <row r="18706" x14ac:dyDescent="0.2"/>
    <row r="18707" x14ac:dyDescent="0.2"/>
    <row r="18708" x14ac:dyDescent="0.2"/>
    <row r="18709" x14ac:dyDescent="0.2"/>
    <row r="18710" x14ac:dyDescent="0.2"/>
    <row r="18711" x14ac:dyDescent="0.2"/>
    <row r="18712" x14ac:dyDescent="0.2"/>
    <row r="18713" x14ac:dyDescent="0.2"/>
    <row r="18714" x14ac:dyDescent="0.2"/>
    <row r="18715" x14ac:dyDescent="0.2"/>
    <row r="18716" x14ac:dyDescent="0.2"/>
    <row r="18717" x14ac:dyDescent="0.2"/>
    <row r="18718" x14ac:dyDescent="0.2"/>
    <row r="18719" x14ac:dyDescent="0.2"/>
    <row r="18720" x14ac:dyDescent="0.2"/>
    <row r="18721" x14ac:dyDescent="0.2"/>
    <row r="18722" x14ac:dyDescent="0.2"/>
    <row r="18723" x14ac:dyDescent="0.2"/>
    <row r="18724" x14ac:dyDescent="0.2"/>
    <row r="18725" x14ac:dyDescent="0.2"/>
    <row r="18726" x14ac:dyDescent="0.2"/>
    <row r="18727" x14ac:dyDescent="0.2"/>
    <row r="18728" x14ac:dyDescent="0.2"/>
    <row r="18729" x14ac:dyDescent="0.2"/>
    <row r="18730" x14ac:dyDescent="0.2"/>
    <row r="18731" x14ac:dyDescent="0.2"/>
    <row r="18732" x14ac:dyDescent="0.2"/>
    <row r="18733" x14ac:dyDescent="0.2"/>
    <row r="18734" x14ac:dyDescent="0.2"/>
    <row r="18735" x14ac:dyDescent="0.2"/>
    <row r="18736" x14ac:dyDescent="0.2"/>
    <row r="18737" x14ac:dyDescent="0.2"/>
    <row r="18738" x14ac:dyDescent="0.2"/>
    <row r="18739" x14ac:dyDescent="0.2"/>
    <row r="18740" x14ac:dyDescent="0.2"/>
    <row r="18741" x14ac:dyDescent="0.2"/>
    <row r="18742" x14ac:dyDescent="0.2"/>
    <row r="18743" x14ac:dyDescent="0.2"/>
    <row r="18744" x14ac:dyDescent="0.2"/>
    <row r="18745" x14ac:dyDescent="0.2"/>
    <row r="18746" x14ac:dyDescent="0.2"/>
    <row r="18747" x14ac:dyDescent="0.2"/>
    <row r="18748" x14ac:dyDescent="0.2"/>
    <row r="18749" x14ac:dyDescent="0.2"/>
    <row r="18750" x14ac:dyDescent="0.2"/>
    <row r="18751" x14ac:dyDescent="0.2"/>
    <row r="18752" x14ac:dyDescent="0.2"/>
    <row r="18753" x14ac:dyDescent="0.2"/>
    <row r="18754" x14ac:dyDescent="0.2"/>
    <row r="18755" x14ac:dyDescent="0.2"/>
    <row r="18756" x14ac:dyDescent="0.2"/>
    <row r="18757" x14ac:dyDescent="0.2"/>
    <row r="18758" x14ac:dyDescent="0.2"/>
    <row r="18759" x14ac:dyDescent="0.2"/>
    <row r="18760" x14ac:dyDescent="0.2"/>
    <row r="18761" x14ac:dyDescent="0.2"/>
    <row r="18762" x14ac:dyDescent="0.2"/>
    <row r="18763" x14ac:dyDescent="0.2"/>
    <row r="18764" x14ac:dyDescent="0.2"/>
    <row r="18765" x14ac:dyDescent="0.2"/>
    <row r="18766" x14ac:dyDescent="0.2"/>
    <row r="18767" x14ac:dyDescent="0.2"/>
    <row r="18768" x14ac:dyDescent="0.2"/>
    <row r="18769" x14ac:dyDescent="0.2"/>
    <row r="18770" x14ac:dyDescent="0.2"/>
    <row r="18771" x14ac:dyDescent="0.2"/>
    <row r="18772" x14ac:dyDescent="0.2"/>
    <row r="18773" x14ac:dyDescent="0.2"/>
    <row r="18774" x14ac:dyDescent="0.2"/>
    <row r="18775" x14ac:dyDescent="0.2"/>
    <row r="18776" x14ac:dyDescent="0.2"/>
    <row r="18777" x14ac:dyDescent="0.2"/>
    <row r="18778" x14ac:dyDescent="0.2"/>
    <row r="18779" x14ac:dyDescent="0.2"/>
    <row r="18780" x14ac:dyDescent="0.2"/>
    <row r="18781" x14ac:dyDescent="0.2"/>
    <row r="18782" x14ac:dyDescent="0.2"/>
    <row r="18783" x14ac:dyDescent="0.2"/>
    <row r="18784" x14ac:dyDescent="0.2"/>
    <row r="18785" x14ac:dyDescent="0.2"/>
    <row r="18786" x14ac:dyDescent="0.2"/>
    <row r="18787" x14ac:dyDescent="0.2"/>
    <row r="18788" x14ac:dyDescent="0.2"/>
    <row r="18789" x14ac:dyDescent="0.2"/>
    <row r="18790" x14ac:dyDescent="0.2"/>
    <row r="18791" x14ac:dyDescent="0.2"/>
    <row r="18792" x14ac:dyDescent="0.2"/>
    <row r="18793" x14ac:dyDescent="0.2"/>
    <row r="18794" x14ac:dyDescent="0.2"/>
    <row r="18795" x14ac:dyDescent="0.2"/>
    <row r="18796" x14ac:dyDescent="0.2"/>
    <row r="18797" x14ac:dyDescent="0.2"/>
    <row r="18798" x14ac:dyDescent="0.2"/>
    <row r="18799" x14ac:dyDescent="0.2"/>
    <row r="18800" x14ac:dyDescent="0.2"/>
    <row r="18801" x14ac:dyDescent="0.2"/>
    <row r="18802" x14ac:dyDescent="0.2"/>
    <row r="18803" x14ac:dyDescent="0.2"/>
    <row r="18804" x14ac:dyDescent="0.2"/>
    <row r="18805" x14ac:dyDescent="0.2"/>
    <row r="18806" x14ac:dyDescent="0.2"/>
    <row r="18807" x14ac:dyDescent="0.2"/>
    <row r="18808" x14ac:dyDescent="0.2"/>
    <row r="18809" x14ac:dyDescent="0.2"/>
    <row r="18810" x14ac:dyDescent="0.2"/>
    <row r="18811" x14ac:dyDescent="0.2"/>
    <row r="18812" x14ac:dyDescent="0.2"/>
    <row r="18813" x14ac:dyDescent="0.2"/>
    <row r="18814" x14ac:dyDescent="0.2"/>
    <row r="18815" x14ac:dyDescent="0.2"/>
    <row r="18816" x14ac:dyDescent="0.2"/>
    <row r="18817" x14ac:dyDescent="0.2"/>
    <row r="18818" x14ac:dyDescent="0.2"/>
    <row r="18819" x14ac:dyDescent="0.2"/>
    <row r="18820" x14ac:dyDescent="0.2"/>
    <row r="18821" x14ac:dyDescent="0.2"/>
    <row r="18822" x14ac:dyDescent="0.2"/>
    <row r="18823" x14ac:dyDescent="0.2"/>
    <row r="18824" x14ac:dyDescent="0.2"/>
    <row r="18825" x14ac:dyDescent="0.2"/>
    <row r="18826" x14ac:dyDescent="0.2"/>
    <row r="18827" x14ac:dyDescent="0.2"/>
    <row r="18828" x14ac:dyDescent="0.2"/>
    <row r="18829" x14ac:dyDescent="0.2"/>
    <row r="18830" x14ac:dyDescent="0.2"/>
    <row r="18831" x14ac:dyDescent="0.2"/>
    <row r="18832" x14ac:dyDescent="0.2"/>
    <row r="18833" x14ac:dyDescent="0.2"/>
    <row r="18834" x14ac:dyDescent="0.2"/>
    <row r="18835" x14ac:dyDescent="0.2"/>
    <row r="18836" x14ac:dyDescent="0.2"/>
    <row r="18837" x14ac:dyDescent="0.2"/>
    <row r="18838" x14ac:dyDescent="0.2"/>
    <row r="18839" x14ac:dyDescent="0.2"/>
    <row r="18840" x14ac:dyDescent="0.2"/>
    <row r="18841" x14ac:dyDescent="0.2"/>
    <row r="18842" x14ac:dyDescent="0.2"/>
    <row r="18843" x14ac:dyDescent="0.2"/>
    <row r="18844" x14ac:dyDescent="0.2"/>
    <row r="18845" x14ac:dyDescent="0.2"/>
    <row r="18846" x14ac:dyDescent="0.2"/>
    <row r="18847" x14ac:dyDescent="0.2"/>
    <row r="18848" x14ac:dyDescent="0.2"/>
    <row r="18849" x14ac:dyDescent="0.2"/>
    <row r="18850" x14ac:dyDescent="0.2"/>
    <row r="18851" x14ac:dyDescent="0.2"/>
    <row r="18852" x14ac:dyDescent="0.2"/>
    <row r="18853" x14ac:dyDescent="0.2"/>
    <row r="18854" x14ac:dyDescent="0.2"/>
    <row r="18855" x14ac:dyDescent="0.2"/>
    <row r="18856" x14ac:dyDescent="0.2"/>
    <row r="18857" x14ac:dyDescent="0.2"/>
    <row r="18858" x14ac:dyDescent="0.2"/>
    <row r="18859" x14ac:dyDescent="0.2"/>
    <row r="18860" x14ac:dyDescent="0.2"/>
    <row r="18861" x14ac:dyDescent="0.2"/>
    <row r="18862" x14ac:dyDescent="0.2"/>
    <row r="18863" x14ac:dyDescent="0.2"/>
    <row r="18864" x14ac:dyDescent="0.2"/>
    <row r="18865" x14ac:dyDescent="0.2"/>
    <row r="18866" x14ac:dyDescent="0.2"/>
    <row r="18867" x14ac:dyDescent="0.2"/>
    <row r="18868" x14ac:dyDescent="0.2"/>
    <row r="18869" x14ac:dyDescent="0.2"/>
    <row r="18870" x14ac:dyDescent="0.2"/>
    <row r="18871" x14ac:dyDescent="0.2"/>
    <row r="18872" x14ac:dyDescent="0.2"/>
    <row r="18873" x14ac:dyDescent="0.2"/>
    <row r="18874" x14ac:dyDescent="0.2"/>
    <row r="18875" x14ac:dyDescent="0.2"/>
    <row r="18876" x14ac:dyDescent="0.2"/>
    <row r="18877" x14ac:dyDescent="0.2"/>
    <row r="18878" x14ac:dyDescent="0.2"/>
    <row r="18879" x14ac:dyDescent="0.2"/>
    <row r="18880" x14ac:dyDescent="0.2"/>
    <row r="18881" x14ac:dyDescent="0.2"/>
    <row r="18882" x14ac:dyDescent="0.2"/>
    <row r="18883" x14ac:dyDescent="0.2"/>
    <row r="18884" x14ac:dyDescent="0.2"/>
    <row r="18885" x14ac:dyDescent="0.2"/>
    <row r="18886" x14ac:dyDescent="0.2"/>
    <row r="18887" x14ac:dyDescent="0.2"/>
    <row r="18888" x14ac:dyDescent="0.2"/>
    <row r="18889" x14ac:dyDescent="0.2"/>
    <row r="18890" x14ac:dyDescent="0.2"/>
    <row r="18891" x14ac:dyDescent="0.2"/>
    <row r="18892" x14ac:dyDescent="0.2"/>
    <row r="18893" x14ac:dyDescent="0.2"/>
    <row r="18894" x14ac:dyDescent="0.2"/>
    <row r="18895" x14ac:dyDescent="0.2"/>
    <row r="18896" x14ac:dyDescent="0.2"/>
    <row r="18897" x14ac:dyDescent="0.2"/>
    <row r="18898" x14ac:dyDescent="0.2"/>
    <row r="18899" x14ac:dyDescent="0.2"/>
    <row r="18900" x14ac:dyDescent="0.2"/>
    <row r="18901" x14ac:dyDescent="0.2"/>
    <row r="18902" x14ac:dyDescent="0.2"/>
    <row r="18903" x14ac:dyDescent="0.2"/>
    <row r="18904" x14ac:dyDescent="0.2"/>
    <row r="18905" x14ac:dyDescent="0.2"/>
    <row r="18906" x14ac:dyDescent="0.2"/>
    <row r="18907" x14ac:dyDescent="0.2"/>
    <row r="18908" x14ac:dyDescent="0.2"/>
    <row r="18909" x14ac:dyDescent="0.2"/>
    <row r="18910" x14ac:dyDescent="0.2"/>
    <row r="18911" x14ac:dyDescent="0.2"/>
    <row r="18912" x14ac:dyDescent="0.2"/>
    <row r="18913" x14ac:dyDescent="0.2"/>
    <row r="18914" x14ac:dyDescent="0.2"/>
    <row r="18915" x14ac:dyDescent="0.2"/>
    <row r="18916" x14ac:dyDescent="0.2"/>
    <row r="18917" x14ac:dyDescent="0.2"/>
    <row r="18918" x14ac:dyDescent="0.2"/>
    <row r="18919" x14ac:dyDescent="0.2"/>
    <row r="18920" x14ac:dyDescent="0.2"/>
    <row r="18921" x14ac:dyDescent="0.2"/>
    <row r="18922" x14ac:dyDescent="0.2"/>
    <row r="18923" x14ac:dyDescent="0.2"/>
    <row r="18924" x14ac:dyDescent="0.2"/>
    <row r="18925" x14ac:dyDescent="0.2"/>
    <row r="18926" x14ac:dyDescent="0.2"/>
    <row r="18927" x14ac:dyDescent="0.2"/>
    <row r="18928" x14ac:dyDescent="0.2"/>
    <row r="18929" x14ac:dyDescent="0.2"/>
    <row r="18930" x14ac:dyDescent="0.2"/>
    <row r="18931" x14ac:dyDescent="0.2"/>
    <row r="18932" x14ac:dyDescent="0.2"/>
    <row r="18933" x14ac:dyDescent="0.2"/>
    <row r="18934" x14ac:dyDescent="0.2"/>
    <row r="18935" x14ac:dyDescent="0.2"/>
    <row r="18936" x14ac:dyDescent="0.2"/>
    <row r="18937" x14ac:dyDescent="0.2"/>
    <row r="18938" x14ac:dyDescent="0.2"/>
    <row r="18939" x14ac:dyDescent="0.2"/>
    <row r="18940" x14ac:dyDescent="0.2"/>
    <row r="18941" x14ac:dyDescent="0.2"/>
    <row r="18942" x14ac:dyDescent="0.2"/>
    <row r="18943" x14ac:dyDescent="0.2"/>
    <row r="18944" x14ac:dyDescent="0.2"/>
    <row r="18945" x14ac:dyDescent="0.2"/>
    <row r="18946" x14ac:dyDescent="0.2"/>
    <row r="18947" x14ac:dyDescent="0.2"/>
    <row r="18948" x14ac:dyDescent="0.2"/>
    <row r="18949" x14ac:dyDescent="0.2"/>
    <row r="18950" x14ac:dyDescent="0.2"/>
    <row r="18951" x14ac:dyDescent="0.2"/>
    <row r="18952" x14ac:dyDescent="0.2"/>
    <row r="18953" x14ac:dyDescent="0.2"/>
    <row r="18954" x14ac:dyDescent="0.2"/>
    <row r="18955" x14ac:dyDescent="0.2"/>
    <row r="18956" x14ac:dyDescent="0.2"/>
    <row r="18957" x14ac:dyDescent="0.2"/>
    <row r="18958" x14ac:dyDescent="0.2"/>
    <row r="18959" x14ac:dyDescent="0.2"/>
    <row r="18960" x14ac:dyDescent="0.2"/>
    <row r="18961" x14ac:dyDescent="0.2"/>
    <row r="18962" x14ac:dyDescent="0.2"/>
    <row r="18963" x14ac:dyDescent="0.2"/>
    <row r="18964" x14ac:dyDescent="0.2"/>
    <row r="18965" x14ac:dyDescent="0.2"/>
    <row r="18966" x14ac:dyDescent="0.2"/>
    <row r="18967" x14ac:dyDescent="0.2"/>
    <row r="18968" x14ac:dyDescent="0.2"/>
    <row r="18969" x14ac:dyDescent="0.2"/>
    <row r="18970" x14ac:dyDescent="0.2"/>
    <row r="18971" x14ac:dyDescent="0.2"/>
    <row r="18972" x14ac:dyDescent="0.2"/>
    <row r="18973" x14ac:dyDescent="0.2"/>
    <row r="18974" x14ac:dyDescent="0.2"/>
    <row r="18975" x14ac:dyDescent="0.2"/>
    <row r="18976" x14ac:dyDescent="0.2"/>
    <row r="18977" x14ac:dyDescent="0.2"/>
    <row r="18978" x14ac:dyDescent="0.2"/>
    <row r="18979" x14ac:dyDescent="0.2"/>
    <row r="18980" x14ac:dyDescent="0.2"/>
    <row r="18981" x14ac:dyDescent="0.2"/>
    <row r="18982" x14ac:dyDescent="0.2"/>
    <row r="18983" x14ac:dyDescent="0.2"/>
    <row r="18984" x14ac:dyDescent="0.2"/>
    <row r="18985" x14ac:dyDescent="0.2"/>
    <row r="18986" x14ac:dyDescent="0.2"/>
    <row r="18987" x14ac:dyDescent="0.2"/>
    <row r="18988" x14ac:dyDescent="0.2"/>
    <row r="18989" x14ac:dyDescent="0.2"/>
    <row r="18990" x14ac:dyDescent="0.2"/>
    <row r="18991" x14ac:dyDescent="0.2"/>
    <row r="18992" x14ac:dyDescent="0.2"/>
    <row r="18993" x14ac:dyDescent="0.2"/>
    <row r="18994" x14ac:dyDescent="0.2"/>
    <row r="18995" x14ac:dyDescent="0.2"/>
    <row r="18996" x14ac:dyDescent="0.2"/>
    <row r="18997" x14ac:dyDescent="0.2"/>
    <row r="18998" x14ac:dyDescent="0.2"/>
    <row r="18999" x14ac:dyDescent="0.2"/>
    <row r="19000" x14ac:dyDescent="0.2"/>
    <row r="19001" x14ac:dyDescent="0.2"/>
    <row r="19002" x14ac:dyDescent="0.2"/>
    <row r="19003" x14ac:dyDescent="0.2"/>
    <row r="19004" x14ac:dyDescent="0.2"/>
    <row r="19005" x14ac:dyDescent="0.2"/>
    <row r="19006" x14ac:dyDescent="0.2"/>
    <row r="19007" x14ac:dyDescent="0.2"/>
    <row r="19008" x14ac:dyDescent="0.2"/>
    <row r="19009" x14ac:dyDescent="0.2"/>
    <row r="19010" x14ac:dyDescent="0.2"/>
    <row r="19011" x14ac:dyDescent="0.2"/>
    <row r="19012" x14ac:dyDescent="0.2"/>
    <row r="19013" x14ac:dyDescent="0.2"/>
    <row r="19014" x14ac:dyDescent="0.2"/>
    <row r="19015" x14ac:dyDescent="0.2"/>
    <row r="19016" x14ac:dyDescent="0.2"/>
    <row r="19017" x14ac:dyDescent="0.2"/>
    <row r="19018" x14ac:dyDescent="0.2"/>
    <row r="19019" x14ac:dyDescent="0.2"/>
    <row r="19020" x14ac:dyDescent="0.2"/>
    <row r="19021" x14ac:dyDescent="0.2"/>
    <row r="19022" x14ac:dyDescent="0.2"/>
    <row r="19023" x14ac:dyDescent="0.2"/>
    <row r="19024" x14ac:dyDescent="0.2"/>
    <row r="19025" x14ac:dyDescent="0.2"/>
    <row r="19026" x14ac:dyDescent="0.2"/>
    <row r="19027" x14ac:dyDescent="0.2"/>
    <row r="19028" x14ac:dyDescent="0.2"/>
    <row r="19029" x14ac:dyDescent="0.2"/>
    <row r="19030" x14ac:dyDescent="0.2"/>
    <row r="19031" x14ac:dyDescent="0.2"/>
    <row r="19032" x14ac:dyDescent="0.2"/>
    <row r="19033" x14ac:dyDescent="0.2"/>
    <row r="19034" x14ac:dyDescent="0.2"/>
    <row r="19035" x14ac:dyDescent="0.2"/>
    <row r="19036" x14ac:dyDescent="0.2"/>
    <row r="19037" x14ac:dyDescent="0.2"/>
    <row r="19038" x14ac:dyDescent="0.2"/>
    <row r="19039" x14ac:dyDescent="0.2"/>
    <row r="19040" x14ac:dyDescent="0.2"/>
    <row r="19041" x14ac:dyDescent="0.2"/>
    <row r="19042" x14ac:dyDescent="0.2"/>
    <row r="19043" x14ac:dyDescent="0.2"/>
    <row r="19044" x14ac:dyDescent="0.2"/>
    <row r="19045" x14ac:dyDescent="0.2"/>
    <row r="19046" x14ac:dyDescent="0.2"/>
    <row r="19047" x14ac:dyDescent="0.2"/>
    <row r="19048" x14ac:dyDescent="0.2"/>
    <row r="19049" x14ac:dyDescent="0.2"/>
    <row r="19050" x14ac:dyDescent="0.2"/>
    <row r="19051" x14ac:dyDescent="0.2"/>
    <row r="19052" x14ac:dyDescent="0.2"/>
    <row r="19053" x14ac:dyDescent="0.2"/>
    <row r="19054" x14ac:dyDescent="0.2"/>
    <row r="19055" x14ac:dyDescent="0.2"/>
    <row r="19056" x14ac:dyDescent="0.2"/>
    <row r="19057" x14ac:dyDescent="0.2"/>
    <row r="19058" x14ac:dyDescent="0.2"/>
    <row r="19059" x14ac:dyDescent="0.2"/>
    <row r="19060" x14ac:dyDescent="0.2"/>
    <row r="19061" x14ac:dyDescent="0.2"/>
    <row r="19062" x14ac:dyDescent="0.2"/>
    <row r="19063" x14ac:dyDescent="0.2"/>
    <row r="19064" x14ac:dyDescent="0.2"/>
    <row r="19065" x14ac:dyDescent="0.2"/>
    <row r="19066" x14ac:dyDescent="0.2"/>
    <row r="19067" x14ac:dyDescent="0.2"/>
    <row r="19068" x14ac:dyDescent="0.2"/>
    <row r="19069" x14ac:dyDescent="0.2"/>
    <row r="19070" x14ac:dyDescent="0.2"/>
    <row r="19071" x14ac:dyDescent="0.2"/>
    <row r="19072" x14ac:dyDescent="0.2"/>
    <row r="19073" x14ac:dyDescent="0.2"/>
    <row r="19074" x14ac:dyDescent="0.2"/>
    <row r="19075" x14ac:dyDescent="0.2"/>
    <row r="19076" x14ac:dyDescent="0.2"/>
    <row r="19077" x14ac:dyDescent="0.2"/>
    <row r="19078" x14ac:dyDescent="0.2"/>
    <row r="19079" x14ac:dyDescent="0.2"/>
    <row r="19080" x14ac:dyDescent="0.2"/>
    <row r="19081" x14ac:dyDescent="0.2"/>
    <row r="19082" x14ac:dyDescent="0.2"/>
    <row r="19083" x14ac:dyDescent="0.2"/>
    <row r="19084" x14ac:dyDescent="0.2"/>
    <row r="19085" x14ac:dyDescent="0.2"/>
    <row r="19086" x14ac:dyDescent="0.2"/>
    <row r="19087" x14ac:dyDescent="0.2"/>
    <row r="19088" x14ac:dyDescent="0.2"/>
    <row r="19089" x14ac:dyDescent="0.2"/>
    <row r="19090" x14ac:dyDescent="0.2"/>
    <row r="19091" x14ac:dyDescent="0.2"/>
    <row r="19092" x14ac:dyDescent="0.2"/>
    <row r="19093" x14ac:dyDescent="0.2"/>
    <row r="19094" x14ac:dyDescent="0.2"/>
    <row r="19095" x14ac:dyDescent="0.2"/>
    <row r="19096" x14ac:dyDescent="0.2"/>
    <row r="19097" x14ac:dyDescent="0.2"/>
    <row r="19098" x14ac:dyDescent="0.2"/>
    <row r="19099" x14ac:dyDescent="0.2"/>
    <row r="19100" x14ac:dyDescent="0.2"/>
    <row r="19101" x14ac:dyDescent="0.2"/>
    <row r="19102" x14ac:dyDescent="0.2"/>
    <row r="19103" x14ac:dyDescent="0.2"/>
    <row r="19104" x14ac:dyDescent="0.2"/>
    <row r="19105" x14ac:dyDescent="0.2"/>
    <row r="19106" x14ac:dyDescent="0.2"/>
    <row r="19107" x14ac:dyDescent="0.2"/>
    <row r="19108" x14ac:dyDescent="0.2"/>
    <row r="19109" x14ac:dyDescent="0.2"/>
    <row r="19110" x14ac:dyDescent="0.2"/>
    <row r="19111" x14ac:dyDescent="0.2"/>
    <row r="19112" x14ac:dyDescent="0.2"/>
    <row r="19113" x14ac:dyDescent="0.2"/>
    <row r="19114" x14ac:dyDescent="0.2"/>
    <row r="19115" x14ac:dyDescent="0.2"/>
    <row r="19116" x14ac:dyDescent="0.2"/>
    <row r="19117" x14ac:dyDescent="0.2"/>
    <row r="19118" x14ac:dyDescent="0.2"/>
    <row r="19119" x14ac:dyDescent="0.2"/>
    <row r="19120" x14ac:dyDescent="0.2"/>
    <row r="19121" x14ac:dyDescent="0.2"/>
    <row r="19122" x14ac:dyDescent="0.2"/>
    <row r="19123" x14ac:dyDescent="0.2"/>
    <row r="19124" x14ac:dyDescent="0.2"/>
    <row r="19125" x14ac:dyDescent="0.2"/>
    <row r="19126" x14ac:dyDescent="0.2"/>
    <row r="19127" x14ac:dyDescent="0.2"/>
    <row r="19128" x14ac:dyDescent="0.2"/>
    <row r="19129" x14ac:dyDescent="0.2"/>
    <row r="19130" x14ac:dyDescent="0.2"/>
    <row r="19131" x14ac:dyDescent="0.2"/>
    <row r="19132" x14ac:dyDescent="0.2"/>
    <row r="19133" x14ac:dyDescent="0.2"/>
    <row r="19134" x14ac:dyDescent="0.2"/>
    <row r="19135" x14ac:dyDescent="0.2"/>
    <row r="19136" x14ac:dyDescent="0.2"/>
    <row r="19137" x14ac:dyDescent="0.2"/>
    <row r="19138" x14ac:dyDescent="0.2"/>
    <row r="19139" x14ac:dyDescent="0.2"/>
    <row r="19140" x14ac:dyDescent="0.2"/>
    <row r="19141" x14ac:dyDescent="0.2"/>
    <row r="19142" x14ac:dyDescent="0.2"/>
    <row r="19143" x14ac:dyDescent="0.2"/>
    <row r="19144" x14ac:dyDescent="0.2"/>
    <row r="19145" x14ac:dyDescent="0.2"/>
    <row r="19146" x14ac:dyDescent="0.2"/>
    <row r="19147" x14ac:dyDescent="0.2"/>
    <row r="19148" x14ac:dyDescent="0.2"/>
    <row r="19149" x14ac:dyDescent="0.2"/>
    <row r="19150" x14ac:dyDescent="0.2"/>
    <row r="19151" x14ac:dyDescent="0.2"/>
    <row r="19152" x14ac:dyDescent="0.2"/>
    <row r="19153" x14ac:dyDescent="0.2"/>
    <row r="19154" x14ac:dyDescent="0.2"/>
    <row r="19155" x14ac:dyDescent="0.2"/>
    <row r="19156" x14ac:dyDescent="0.2"/>
    <row r="19157" x14ac:dyDescent="0.2"/>
    <row r="19158" x14ac:dyDescent="0.2"/>
    <row r="19159" x14ac:dyDescent="0.2"/>
    <row r="19160" x14ac:dyDescent="0.2"/>
    <row r="19161" x14ac:dyDescent="0.2"/>
    <row r="19162" x14ac:dyDescent="0.2"/>
    <row r="19163" x14ac:dyDescent="0.2"/>
    <row r="19164" x14ac:dyDescent="0.2"/>
    <row r="19165" x14ac:dyDescent="0.2"/>
    <row r="19166" x14ac:dyDescent="0.2"/>
    <row r="19167" x14ac:dyDescent="0.2"/>
    <row r="19168" x14ac:dyDescent="0.2"/>
    <row r="19169" x14ac:dyDescent="0.2"/>
    <row r="19170" x14ac:dyDescent="0.2"/>
    <row r="19171" x14ac:dyDescent="0.2"/>
    <row r="19172" x14ac:dyDescent="0.2"/>
    <row r="19173" x14ac:dyDescent="0.2"/>
    <row r="19174" x14ac:dyDescent="0.2"/>
    <row r="19175" x14ac:dyDescent="0.2"/>
    <row r="19176" x14ac:dyDescent="0.2"/>
    <row r="19177" x14ac:dyDescent="0.2"/>
    <row r="19178" x14ac:dyDescent="0.2"/>
    <row r="19179" x14ac:dyDescent="0.2"/>
    <row r="19180" x14ac:dyDescent="0.2"/>
    <row r="19181" x14ac:dyDescent="0.2"/>
    <row r="19182" x14ac:dyDescent="0.2"/>
    <row r="19183" x14ac:dyDescent="0.2"/>
    <row r="19184" x14ac:dyDescent="0.2"/>
    <row r="19185" x14ac:dyDescent="0.2"/>
    <row r="19186" x14ac:dyDescent="0.2"/>
    <row r="19187" x14ac:dyDescent="0.2"/>
    <row r="19188" x14ac:dyDescent="0.2"/>
    <row r="19189" x14ac:dyDescent="0.2"/>
    <row r="19190" x14ac:dyDescent="0.2"/>
    <row r="19191" x14ac:dyDescent="0.2"/>
    <row r="19192" x14ac:dyDescent="0.2"/>
    <row r="19193" x14ac:dyDescent="0.2"/>
    <row r="19194" x14ac:dyDescent="0.2"/>
    <row r="19195" x14ac:dyDescent="0.2"/>
    <row r="19196" x14ac:dyDescent="0.2"/>
    <row r="19197" x14ac:dyDescent="0.2"/>
    <row r="19198" x14ac:dyDescent="0.2"/>
    <row r="19199" x14ac:dyDescent="0.2"/>
    <row r="19200" x14ac:dyDescent="0.2"/>
    <row r="19201" x14ac:dyDescent="0.2"/>
    <row r="19202" x14ac:dyDescent="0.2"/>
    <row r="19203" x14ac:dyDescent="0.2"/>
    <row r="19204" x14ac:dyDescent="0.2"/>
    <row r="19205" x14ac:dyDescent="0.2"/>
    <row r="19206" x14ac:dyDescent="0.2"/>
    <row r="19207" x14ac:dyDescent="0.2"/>
    <row r="19208" x14ac:dyDescent="0.2"/>
    <row r="19209" x14ac:dyDescent="0.2"/>
    <row r="19210" x14ac:dyDescent="0.2"/>
    <row r="19211" x14ac:dyDescent="0.2"/>
    <row r="19212" x14ac:dyDescent="0.2"/>
    <row r="19213" x14ac:dyDescent="0.2"/>
    <row r="19214" x14ac:dyDescent="0.2"/>
    <row r="19215" x14ac:dyDescent="0.2"/>
    <row r="19216" x14ac:dyDescent="0.2"/>
    <row r="19217" x14ac:dyDescent="0.2"/>
    <row r="19218" x14ac:dyDescent="0.2"/>
    <row r="19219" x14ac:dyDescent="0.2"/>
    <row r="19220" x14ac:dyDescent="0.2"/>
    <row r="19221" x14ac:dyDescent="0.2"/>
    <row r="19222" x14ac:dyDescent="0.2"/>
    <row r="19223" x14ac:dyDescent="0.2"/>
    <row r="19224" x14ac:dyDescent="0.2"/>
    <row r="19225" x14ac:dyDescent="0.2"/>
    <row r="19226" x14ac:dyDescent="0.2"/>
    <row r="19227" x14ac:dyDescent="0.2"/>
    <row r="19228" x14ac:dyDescent="0.2"/>
    <row r="19229" x14ac:dyDescent="0.2"/>
    <row r="19230" x14ac:dyDescent="0.2"/>
    <row r="19231" x14ac:dyDescent="0.2"/>
    <row r="19232" x14ac:dyDescent="0.2"/>
    <row r="19233" x14ac:dyDescent="0.2"/>
    <row r="19234" x14ac:dyDescent="0.2"/>
    <row r="19235" x14ac:dyDescent="0.2"/>
    <row r="19236" x14ac:dyDescent="0.2"/>
    <row r="19237" x14ac:dyDescent="0.2"/>
    <row r="19238" x14ac:dyDescent="0.2"/>
    <row r="19239" x14ac:dyDescent="0.2"/>
    <row r="19240" x14ac:dyDescent="0.2"/>
    <row r="19241" x14ac:dyDescent="0.2"/>
    <row r="19242" x14ac:dyDescent="0.2"/>
    <row r="19243" x14ac:dyDescent="0.2"/>
    <row r="19244" x14ac:dyDescent="0.2"/>
    <row r="19245" x14ac:dyDescent="0.2"/>
    <row r="19246" x14ac:dyDescent="0.2"/>
    <row r="19247" x14ac:dyDescent="0.2"/>
    <row r="19248" x14ac:dyDescent="0.2"/>
    <row r="19249" x14ac:dyDescent="0.2"/>
    <row r="19250" x14ac:dyDescent="0.2"/>
    <row r="19251" x14ac:dyDescent="0.2"/>
    <row r="19252" x14ac:dyDescent="0.2"/>
    <row r="19253" x14ac:dyDescent="0.2"/>
    <row r="19254" x14ac:dyDescent="0.2"/>
    <row r="19255" x14ac:dyDescent="0.2"/>
    <row r="19256" x14ac:dyDescent="0.2"/>
    <row r="19257" x14ac:dyDescent="0.2"/>
    <row r="19258" x14ac:dyDescent="0.2"/>
    <row r="19259" x14ac:dyDescent="0.2"/>
    <row r="19260" x14ac:dyDescent="0.2"/>
    <row r="19261" x14ac:dyDescent="0.2"/>
    <row r="19262" x14ac:dyDescent="0.2"/>
    <row r="19263" x14ac:dyDescent="0.2"/>
    <row r="19264" x14ac:dyDescent="0.2"/>
    <row r="19265" x14ac:dyDescent="0.2"/>
    <row r="19266" x14ac:dyDescent="0.2"/>
    <row r="19267" x14ac:dyDescent="0.2"/>
    <row r="19268" x14ac:dyDescent="0.2"/>
    <row r="19269" x14ac:dyDescent="0.2"/>
    <row r="19270" x14ac:dyDescent="0.2"/>
    <row r="19271" x14ac:dyDescent="0.2"/>
    <row r="19272" x14ac:dyDescent="0.2"/>
    <row r="19273" x14ac:dyDescent="0.2"/>
    <row r="19274" x14ac:dyDescent="0.2"/>
    <row r="19275" x14ac:dyDescent="0.2"/>
    <row r="19276" x14ac:dyDescent="0.2"/>
    <row r="19277" x14ac:dyDescent="0.2"/>
    <row r="19278" x14ac:dyDescent="0.2"/>
    <row r="19279" x14ac:dyDescent="0.2"/>
    <row r="19280" x14ac:dyDescent="0.2"/>
    <row r="19281" x14ac:dyDescent="0.2"/>
    <row r="19282" x14ac:dyDescent="0.2"/>
    <row r="19283" x14ac:dyDescent="0.2"/>
    <row r="19284" x14ac:dyDescent="0.2"/>
    <row r="19285" x14ac:dyDescent="0.2"/>
    <row r="19286" x14ac:dyDescent="0.2"/>
    <row r="19287" x14ac:dyDescent="0.2"/>
    <row r="19288" x14ac:dyDescent="0.2"/>
    <row r="19289" x14ac:dyDescent="0.2"/>
    <row r="19290" x14ac:dyDescent="0.2"/>
    <row r="19291" x14ac:dyDescent="0.2"/>
    <row r="19292" x14ac:dyDescent="0.2"/>
    <row r="19293" x14ac:dyDescent="0.2"/>
    <row r="19294" x14ac:dyDescent="0.2"/>
    <row r="19295" x14ac:dyDescent="0.2"/>
    <row r="19296" x14ac:dyDescent="0.2"/>
    <row r="19297" x14ac:dyDescent="0.2"/>
    <row r="19298" x14ac:dyDescent="0.2"/>
    <row r="19299" x14ac:dyDescent="0.2"/>
    <row r="19300" x14ac:dyDescent="0.2"/>
    <row r="19301" x14ac:dyDescent="0.2"/>
    <row r="19302" x14ac:dyDescent="0.2"/>
    <row r="19303" x14ac:dyDescent="0.2"/>
    <row r="19304" x14ac:dyDescent="0.2"/>
    <row r="19305" x14ac:dyDescent="0.2"/>
    <row r="19306" x14ac:dyDescent="0.2"/>
    <row r="19307" x14ac:dyDescent="0.2"/>
    <row r="19308" x14ac:dyDescent="0.2"/>
    <row r="19309" x14ac:dyDescent="0.2"/>
    <row r="19310" x14ac:dyDescent="0.2"/>
    <row r="19311" x14ac:dyDescent="0.2"/>
    <row r="19312" x14ac:dyDescent="0.2"/>
    <row r="19313" x14ac:dyDescent="0.2"/>
    <row r="19314" x14ac:dyDescent="0.2"/>
    <row r="19315" x14ac:dyDescent="0.2"/>
    <row r="19316" x14ac:dyDescent="0.2"/>
    <row r="19317" x14ac:dyDescent="0.2"/>
    <row r="19318" x14ac:dyDescent="0.2"/>
    <row r="19319" x14ac:dyDescent="0.2"/>
    <row r="19320" x14ac:dyDescent="0.2"/>
    <row r="19321" x14ac:dyDescent="0.2"/>
    <row r="19322" x14ac:dyDescent="0.2"/>
    <row r="19323" x14ac:dyDescent="0.2"/>
    <row r="19324" x14ac:dyDescent="0.2"/>
    <row r="19325" x14ac:dyDescent="0.2"/>
    <row r="19326" x14ac:dyDescent="0.2"/>
    <row r="19327" x14ac:dyDescent="0.2"/>
    <row r="19328" x14ac:dyDescent="0.2"/>
    <row r="19329" x14ac:dyDescent="0.2"/>
    <row r="19330" x14ac:dyDescent="0.2"/>
    <row r="19331" x14ac:dyDescent="0.2"/>
    <row r="19332" x14ac:dyDescent="0.2"/>
    <row r="19333" x14ac:dyDescent="0.2"/>
    <row r="19334" x14ac:dyDescent="0.2"/>
    <row r="19335" x14ac:dyDescent="0.2"/>
    <row r="19336" x14ac:dyDescent="0.2"/>
    <row r="19337" x14ac:dyDescent="0.2"/>
    <row r="19338" x14ac:dyDescent="0.2"/>
    <row r="19339" x14ac:dyDescent="0.2"/>
    <row r="19340" x14ac:dyDescent="0.2"/>
    <row r="19341" x14ac:dyDescent="0.2"/>
    <row r="19342" x14ac:dyDescent="0.2"/>
    <row r="19343" x14ac:dyDescent="0.2"/>
    <row r="19344" x14ac:dyDescent="0.2"/>
    <row r="19345" x14ac:dyDescent="0.2"/>
    <row r="19346" x14ac:dyDescent="0.2"/>
    <row r="19347" x14ac:dyDescent="0.2"/>
    <row r="19348" x14ac:dyDescent="0.2"/>
    <row r="19349" x14ac:dyDescent="0.2"/>
    <row r="19350" x14ac:dyDescent="0.2"/>
    <row r="19351" x14ac:dyDescent="0.2"/>
    <row r="19352" x14ac:dyDescent="0.2"/>
    <row r="19353" x14ac:dyDescent="0.2"/>
    <row r="19354" x14ac:dyDescent="0.2"/>
    <row r="19355" x14ac:dyDescent="0.2"/>
    <row r="19356" x14ac:dyDescent="0.2"/>
    <row r="19357" x14ac:dyDescent="0.2"/>
    <row r="19358" x14ac:dyDescent="0.2"/>
    <row r="19359" x14ac:dyDescent="0.2"/>
    <row r="19360" x14ac:dyDescent="0.2"/>
    <row r="19361" x14ac:dyDescent="0.2"/>
    <row r="19362" x14ac:dyDescent="0.2"/>
    <row r="19363" x14ac:dyDescent="0.2"/>
    <row r="19364" x14ac:dyDescent="0.2"/>
    <row r="19365" x14ac:dyDescent="0.2"/>
    <row r="19366" x14ac:dyDescent="0.2"/>
    <row r="19367" x14ac:dyDescent="0.2"/>
    <row r="19368" x14ac:dyDescent="0.2"/>
    <row r="19369" x14ac:dyDescent="0.2"/>
    <row r="19370" x14ac:dyDescent="0.2"/>
    <row r="19371" x14ac:dyDescent="0.2"/>
    <row r="19372" x14ac:dyDescent="0.2"/>
    <row r="19373" x14ac:dyDescent="0.2"/>
    <row r="19374" x14ac:dyDescent="0.2"/>
    <row r="19375" x14ac:dyDescent="0.2"/>
    <row r="19376" x14ac:dyDescent="0.2"/>
    <row r="19377" x14ac:dyDescent="0.2"/>
    <row r="19378" x14ac:dyDescent="0.2"/>
    <row r="19379" x14ac:dyDescent="0.2"/>
    <row r="19380" x14ac:dyDescent="0.2"/>
    <row r="19381" x14ac:dyDescent="0.2"/>
    <row r="19382" x14ac:dyDescent="0.2"/>
    <row r="19383" x14ac:dyDescent="0.2"/>
    <row r="19384" x14ac:dyDescent="0.2"/>
    <row r="19385" x14ac:dyDescent="0.2"/>
    <row r="19386" x14ac:dyDescent="0.2"/>
    <row r="19387" x14ac:dyDescent="0.2"/>
    <row r="19388" x14ac:dyDescent="0.2"/>
    <row r="19389" x14ac:dyDescent="0.2"/>
    <row r="19390" x14ac:dyDescent="0.2"/>
    <row r="19391" x14ac:dyDescent="0.2"/>
    <row r="19392" x14ac:dyDescent="0.2"/>
    <row r="19393" x14ac:dyDescent="0.2"/>
    <row r="19394" x14ac:dyDescent="0.2"/>
    <row r="19395" x14ac:dyDescent="0.2"/>
    <row r="19396" x14ac:dyDescent="0.2"/>
    <row r="19397" x14ac:dyDescent="0.2"/>
    <row r="19398" x14ac:dyDescent="0.2"/>
    <row r="19399" x14ac:dyDescent="0.2"/>
    <row r="19400" x14ac:dyDescent="0.2"/>
    <row r="19401" x14ac:dyDescent="0.2"/>
    <row r="19402" x14ac:dyDescent="0.2"/>
    <row r="19403" x14ac:dyDescent="0.2"/>
    <row r="19404" x14ac:dyDescent="0.2"/>
    <row r="19405" x14ac:dyDescent="0.2"/>
    <row r="19406" x14ac:dyDescent="0.2"/>
    <row r="19407" x14ac:dyDescent="0.2"/>
    <row r="19408" x14ac:dyDescent="0.2"/>
    <row r="19409" x14ac:dyDescent="0.2"/>
    <row r="19410" x14ac:dyDescent="0.2"/>
    <row r="19411" x14ac:dyDescent="0.2"/>
    <row r="19412" x14ac:dyDescent="0.2"/>
    <row r="19413" x14ac:dyDescent="0.2"/>
    <row r="19414" x14ac:dyDescent="0.2"/>
    <row r="19415" x14ac:dyDescent="0.2"/>
    <row r="19416" x14ac:dyDescent="0.2"/>
    <row r="19417" x14ac:dyDescent="0.2"/>
    <row r="19418" x14ac:dyDescent="0.2"/>
    <row r="19419" x14ac:dyDescent="0.2"/>
    <row r="19420" x14ac:dyDescent="0.2"/>
    <row r="19421" x14ac:dyDescent="0.2"/>
    <row r="19422" x14ac:dyDescent="0.2"/>
    <row r="19423" x14ac:dyDescent="0.2"/>
    <row r="19424" x14ac:dyDescent="0.2"/>
    <row r="19425" x14ac:dyDescent="0.2"/>
    <row r="19426" x14ac:dyDescent="0.2"/>
    <row r="19427" x14ac:dyDescent="0.2"/>
    <row r="19428" x14ac:dyDescent="0.2"/>
    <row r="19429" x14ac:dyDescent="0.2"/>
    <row r="19430" x14ac:dyDescent="0.2"/>
    <row r="19431" x14ac:dyDescent="0.2"/>
    <row r="19432" x14ac:dyDescent="0.2"/>
    <row r="19433" x14ac:dyDescent="0.2"/>
    <row r="19434" x14ac:dyDescent="0.2"/>
    <row r="19435" x14ac:dyDescent="0.2"/>
    <row r="19436" x14ac:dyDescent="0.2"/>
    <row r="19437" x14ac:dyDescent="0.2"/>
    <row r="19438" x14ac:dyDescent="0.2"/>
    <row r="19439" x14ac:dyDescent="0.2"/>
    <row r="19440" x14ac:dyDescent="0.2"/>
    <row r="19441" x14ac:dyDescent="0.2"/>
    <row r="19442" x14ac:dyDescent="0.2"/>
    <row r="19443" x14ac:dyDescent="0.2"/>
    <row r="19444" x14ac:dyDescent="0.2"/>
    <row r="19445" x14ac:dyDescent="0.2"/>
    <row r="19446" x14ac:dyDescent="0.2"/>
    <row r="19447" x14ac:dyDescent="0.2"/>
    <row r="19448" x14ac:dyDescent="0.2"/>
    <row r="19449" x14ac:dyDescent="0.2"/>
    <row r="19450" x14ac:dyDescent="0.2"/>
    <row r="19451" x14ac:dyDescent="0.2"/>
    <row r="19452" x14ac:dyDescent="0.2"/>
    <row r="19453" x14ac:dyDescent="0.2"/>
    <row r="19454" x14ac:dyDescent="0.2"/>
    <row r="19455" x14ac:dyDescent="0.2"/>
    <row r="19456" x14ac:dyDescent="0.2"/>
    <row r="19457" x14ac:dyDescent="0.2"/>
    <row r="19458" x14ac:dyDescent="0.2"/>
    <row r="19459" x14ac:dyDescent="0.2"/>
    <row r="19460" x14ac:dyDescent="0.2"/>
    <row r="19461" x14ac:dyDescent="0.2"/>
    <row r="19462" x14ac:dyDescent="0.2"/>
    <row r="19463" x14ac:dyDescent="0.2"/>
    <row r="19464" x14ac:dyDescent="0.2"/>
    <row r="19465" x14ac:dyDescent="0.2"/>
    <row r="19466" x14ac:dyDescent="0.2"/>
    <row r="19467" x14ac:dyDescent="0.2"/>
    <row r="19468" x14ac:dyDescent="0.2"/>
    <row r="19469" x14ac:dyDescent="0.2"/>
    <row r="19470" x14ac:dyDescent="0.2"/>
    <row r="19471" x14ac:dyDescent="0.2"/>
    <row r="19472" x14ac:dyDescent="0.2"/>
    <row r="19473" x14ac:dyDescent="0.2"/>
    <row r="19474" x14ac:dyDescent="0.2"/>
    <row r="19475" x14ac:dyDescent="0.2"/>
    <row r="19476" x14ac:dyDescent="0.2"/>
    <row r="19477" x14ac:dyDescent="0.2"/>
    <row r="19478" x14ac:dyDescent="0.2"/>
    <row r="19479" x14ac:dyDescent="0.2"/>
    <row r="19480" x14ac:dyDescent="0.2"/>
    <row r="19481" x14ac:dyDescent="0.2"/>
    <row r="19482" x14ac:dyDescent="0.2"/>
    <row r="19483" x14ac:dyDescent="0.2"/>
    <row r="19484" x14ac:dyDescent="0.2"/>
    <row r="19485" x14ac:dyDescent="0.2"/>
    <row r="19486" x14ac:dyDescent="0.2"/>
    <row r="19487" x14ac:dyDescent="0.2"/>
    <row r="19488" x14ac:dyDescent="0.2"/>
    <row r="19489" x14ac:dyDescent="0.2"/>
    <row r="19490" x14ac:dyDescent="0.2"/>
    <row r="19491" x14ac:dyDescent="0.2"/>
    <row r="19492" x14ac:dyDescent="0.2"/>
    <row r="19493" x14ac:dyDescent="0.2"/>
    <row r="19494" x14ac:dyDescent="0.2"/>
    <row r="19495" x14ac:dyDescent="0.2"/>
    <row r="19496" x14ac:dyDescent="0.2"/>
    <row r="19497" x14ac:dyDescent="0.2"/>
    <row r="19498" x14ac:dyDescent="0.2"/>
    <row r="19499" x14ac:dyDescent="0.2"/>
    <row r="19500" x14ac:dyDescent="0.2"/>
    <row r="19501" x14ac:dyDescent="0.2"/>
    <row r="19502" x14ac:dyDescent="0.2"/>
    <row r="19503" x14ac:dyDescent="0.2"/>
    <row r="19504" x14ac:dyDescent="0.2"/>
    <row r="19505" x14ac:dyDescent="0.2"/>
    <row r="19506" x14ac:dyDescent="0.2"/>
    <row r="19507" x14ac:dyDescent="0.2"/>
    <row r="19508" x14ac:dyDescent="0.2"/>
    <row r="19509" x14ac:dyDescent="0.2"/>
    <row r="19510" x14ac:dyDescent="0.2"/>
    <row r="19511" x14ac:dyDescent="0.2"/>
    <row r="19512" x14ac:dyDescent="0.2"/>
    <row r="19513" x14ac:dyDescent="0.2"/>
    <row r="19514" x14ac:dyDescent="0.2"/>
    <row r="19515" x14ac:dyDescent="0.2"/>
    <row r="19516" x14ac:dyDescent="0.2"/>
    <row r="19517" x14ac:dyDescent="0.2"/>
    <row r="19518" x14ac:dyDescent="0.2"/>
    <row r="19519" x14ac:dyDescent="0.2"/>
    <row r="19520" x14ac:dyDescent="0.2"/>
    <row r="19521" x14ac:dyDescent="0.2"/>
    <row r="19522" x14ac:dyDescent="0.2"/>
    <row r="19523" x14ac:dyDescent="0.2"/>
    <row r="19524" x14ac:dyDescent="0.2"/>
    <row r="19525" x14ac:dyDescent="0.2"/>
    <row r="19526" x14ac:dyDescent="0.2"/>
    <row r="19527" x14ac:dyDescent="0.2"/>
    <row r="19528" x14ac:dyDescent="0.2"/>
    <row r="19529" x14ac:dyDescent="0.2"/>
    <row r="19530" x14ac:dyDescent="0.2"/>
    <row r="19531" x14ac:dyDescent="0.2"/>
    <row r="19532" x14ac:dyDescent="0.2"/>
    <row r="19533" x14ac:dyDescent="0.2"/>
    <row r="19534" x14ac:dyDescent="0.2"/>
    <row r="19535" x14ac:dyDescent="0.2"/>
    <row r="19536" x14ac:dyDescent="0.2"/>
    <row r="19537" x14ac:dyDescent="0.2"/>
    <row r="19538" x14ac:dyDescent="0.2"/>
    <row r="19539" x14ac:dyDescent="0.2"/>
    <row r="19540" x14ac:dyDescent="0.2"/>
    <row r="19541" x14ac:dyDescent="0.2"/>
    <row r="19542" x14ac:dyDescent="0.2"/>
    <row r="19543" x14ac:dyDescent="0.2"/>
    <row r="19544" x14ac:dyDescent="0.2"/>
    <row r="19545" x14ac:dyDescent="0.2"/>
    <row r="19546" x14ac:dyDescent="0.2"/>
    <row r="19547" x14ac:dyDescent="0.2"/>
    <row r="19548" x14ac:dyDescent="0.2"/>
    <row r="19549" x14ac:dyDescent="0.2"/>
    <row r="19550" x14ac:dyDescent="0.2"/>
    <row r="19551" x14ac:dyDescent="0.2"/>
    <row r="19552" x14ac:dyDescent="0.2"/>
    <row r="19553" x14ac:dyDescent="0.2"/>
    <row r="19554" x14ac:dyDescent="0.2"/>
    <row r="19555" x14ac:dyDescent="0.2"/>
    <row r="19556" x14ac:dyDescent="0.2"/>
    <row r="19557" x14ac:dyDescent="0.2"/>
    <row r="19558" x14ac:dyDescent="0.2"/>
    <row r="19559" x14ac:dyDescent="0.2"/>
    <row r="19560" x14ac:dyDescent="0.2"/>
    <row r="19561" x14ac:dyDescent="0.2"/>
    <row r="19562" x14ac:dyDescent="0.2"/>
    <row r="19563" x14ac:dyDescent="0.2"/>
    <row r="19564" x14ac:dyDescent="0.2"/>
    <row r="19565" x14ac:dyDescent="0.2"/>
    <row r="19566" x14ac:dyDescent="0.2"/>
    <row r="19567" x14ac:dyDescent="0.2"/>
    <row r="19568" x14ac:dyDescent="0.2"/>
    <row r="19569" x14ac:dyDescent="0.2"/>
    <row r="19570" x14ac:dyDescent="0.2"/>
    <row r="19571" x14ac:dyDescent="0.2"/>
    <row r="19572" x14ac:dyDescent="0.2"/>
    <row r="19573" x14ac:dyDescent="0.2"/>
    <row r="19574" x14ac:dyDescent="0.2"/>
    <row r="19575" x14ac:dyDescent="0.2"/>
    <row r="19576" x14ac:dyDescent="0.2"/>
    <row r="19577" x14ac:dyDescent="0.2"/>
    <row r="19578" x14ac:dyDescent="0.2"/>
    <row r="19579" x14ac:dyDescent="0.2"/>
    <row r="19580" x14ac:dyDescent="0.2"/>
    <row r="19581" x14ac:dyDescent="0.2"/>
    <row r="19582" x14ac:dyDescent="0.2"/>
    <row r="19583" x14ac:dyDescent="0.2"/>
    <row r="19584" x14ac:dyDescent="0.2"/>
    <row r="19585" x14ac:dyDescent="0.2"/>
    <row r="19586" x14ac:dyDescent="0.2"/>
    <row r="19587" x14ac:dyDescent="0.2"/>
    <row r="19588" x14ac:dyDescent="0.2"/>
    <row r="19589" x14ac:dyDescent="0.2"/>
    <row r="19590" x14ac:dyDescent="0.2"/>
    <row r="19591" x14ac:dyDescent="0.2"/>
    <row r="19592" x14ac:dyDescent="0.2"/>
    <row r="19593" x14ac:dyDescent="0.2"/>
    <row r="19594" x14ac:dyDescent="0.2"/>
    <row r="19595" x14ac:dyDescent="0.2"/>
    <row r="19596" x14ac:dyDescent="0.2"/>
    <row r="19597" x14ac:dyDescent="0.2"/>
    <row r="19598" x14ac:dyDescent="0.2"/>
    <row r="19599" x14ac:dyDescent="0.2"/>
    <row r="19600" x14ac:dyDescent="0.2"/>
    <row r="19601" x14ac:dyDescent="0.2"/>
    <row r="19602" x14ac:dyDescent="0.2"/>
    <row r="19603" x14ac:dyDescent="0.2"/>
    <row r="19604" x14ac:dyDescent="0.2"/>
    <row r="19605" x14ac:dyDescent="0.2"/>
    <row r="19606" x14ac:dyDescent="0.2"/>
    <row r="19607" x14ac:dyDescent="0.2"/>
    <row r="19608" x14ac:dyDescent="0.2"/>
    <row r="19609" x14ac:dyDescent="0.2"/>
    <row r="19610" x14ac:dyDescent="0.2"/>
    <row r="19611" x14ac:dyDescent="0.2"/>
    <row r="19612" x14ac:dyDescent="0.2"/>
    <row r="19613" x14ac:dyDescent="0.2"/>
    <row r="19614" x14ac:dyDescent="0.2"/>
    <row r="19615" x14ac:dyDescent="0.2"/>
    <row r="19616" x14ac:dyDescent="0.2"/>
    <row r="19617" x14ac:dyDescent="0.2"/>
    <row r="19618" x14ac:dyDescent="0.2"/>
    <row r="19619" x14ac:dyDescent="0.2"/>
    <row r="19620" x14ac:dyDescent="0.2"/>
    <row r="19621" x14ac:dyDescent="0.2"/>
    <row r="19622" x14ac:dyDescent="0.2"/>
    <row r="19623" x14ac:dyDescent="0.2"/>
    <row r="19624" x14ac:dyDescent="0.2"/>
    <row r="19625" x14ac:dyDescent="0.2"/>
    <row r="19626" x14ac:dyDescent="0.2"/>
    <row r="19627" x14ac:dyDescent="0.2"/>
    <row r="19628" x14ac:dyDescent="0.2"/>
    <row r="19629" x14ac:dyDescent="0.2"/>
    <row r="19630" x14ac:dyDescent="0.2"/>
    <row r="19631" x14ac:dyDescent="0.2"/>
    <row r="19632" x14ac:dyDescent="0.2"/>
    <row r="19633" x14ac:dyDescent="0.2"/>
    <row r="19634" x14ac:dyDescent="0.2"/>
    <row r="19635" x14ac:dyDescent="0.2"/>
    <row r="19636" x14ac:dyDescent="0.2"/>
    <row r="19637" x14ac:dyDescent="0.2"/>
    <row r="19638" x14ac:dyDescent="0.2"/>
    <row r="19639" x14ac:dyDescent="0.2"/>
    <row r="19640" x14ac:dyDescent="0.2"/>
    <row r="19641" x14ac:dyDescent="0.2"/>
    <row r="19642" x14ac:dyDescent="0.2"/>
    <row r="19643" x14ac:dyDescent="0.2"/>
    <row r="19644" x14ac:dyDescent="0.2"/>
    <row r="19645" x14ac:dyDescent="0.2"/>
    <row r="19646" x14ac:dyDescent="0.2"/>
    <row r="19647" x14ac:dyDescent="0.2"/>
    <row r="19648" x14ac:dyDescent="0.2"/>
    <row r="19649" x14ac:dyDescent="0.2"/>
    <row r="19650" x14ac:dyDescent="0.2"/>
    <row r="19651" x14ac:dyDescent="0.2"/>
    <row r="19652" x14ac:dyDescent="0.2"/>
    <row r="19653" x14ac:dyDescent="0.2"/>
    <row r="19654" x14ac:dyDescent="0.2"/>
    <row r="19655" x14ac:dyDescent="0.2"/>
    <row r="19656" x14ac:dyDescent="0.2"/>
    <row r="19657" x14ac:dyDescent="0.2"/>
    <row r="19658" x14ac:dyDescent="0.2"/>
    <row r="19659" x14ac:dyDescent="0.2"/>
    <row r="19660" x14ac:dyDescent="0.2"/>
    <row r="19661" x14ac:dyDescent="0.2"/>
    <row r="19662" x14ac:dyDescent="0.2"/>
    <row r="19663" x14ac:dyDescent="0.2"/>
    <row r="19664" x14ac:dyDescent="0.2"/>
    <row r="19665" x14ac:dyDescent="0.2"/>
    <row r="19666" x14ac:dyDescent="0.2"/>
    <row r="19667" x14ac:dyDescent="0.2"/>
    <row r="19668" x14ac:dyDescent="0.2"/>
    <row r="19669" x14ac:dyDescent="0.2"/>
    <row r="19670" x14ac:dyDescent="0.2"/>
    <row r="19671" x14ac:dyDescent="0.2"/>
    <row r="19672" x14ac:dyDescent="0.2"/>
    <row r="19673" x14ac:dyDescent="0.2"/>
    <row r="19674" x14ac:dyDescent="0.2"/>
    <row r="19675" x14ac:dyDescent="0.2"/>
    <row r="19676" x14ac:dyDescent="0.2"/>
    <row r="19677" x14ac:dyDescent="0.2"/>
    <row r="19678" x14ac:dyDescent="0.2"/>
    <row r="19679" x14ac:dyDescent="0.2"/>
    <row r="19680" x14ac:dyDescent="0.2"/>
    <row r="19681" x14ac:dyDescent="0.2"/>
    <row r="19682" x14ac:dyDescent="0.2"/>
    <row r="19683" x14ac:dyDescent="0.2"/>
    <row r="19684" x14ac:dyDescent="0.2"/>
    <row r="19685" x14ac:dyDescent="0.2"/>
    <row r="19686" x14ac:dyDescent="0.2"/>
    <row r="19687" x14ac:dyDescent="0.2"/>
    <row r="19688" x14ac:dyDescent="0.2"/>
    <row r="19689" x14ac:dyDescent="0.2"/>
    <row r="19690" x14ac:dyDescent="0.2"/>
    <row r="19691" x14ac:dyDescent="0.2"/>
    <row r="19692" x14ac:dyDescent="0.2"/>
    <row r="19693" x14ac:dyDescent="0.2"/>
    <row r="19694" x14ac:dyDescent="0.2"/>
    <row r="19695" x14ac:dyDescent="0.2"/>
    <row r="19696" x14ac:dyDescent="0.2"/>
    <row r="19697" x14ac:dyDescent="0.2"/>
    <row r="19698" x14ac:dyDescent="0.2"/>
    <row r="19699" x14ac:dyDescent="0.2"/>
    <row r="19700" x14ac:dyDescent="0.2"/>
    <row r="19701" x14ac:dyDescent="0.2"/>
    <row r="19702" x14ac:dyDescent="0.2"/>
    <row r="19703" x14ac:dyDescent="0.2"/>
    <row r="19704" x14ac:dyDescent="0.2"/>
    <row r="19705" x14ac:dyDescent="0.2"/>
    <row r="19706" x14ac:dyDescent="0.2"/>
    <row r="19707" x14ac:dyDescent="0.2"/>
    <row r="19708" x14ac:dyDescent="0.2"/>
    <row r="19709" x14ac:dyDescent="0.2"/>
    <row r="19710" x14ac:dyDescent="0.2"/>
    <row r="19711" x14ac:dyDescent="0.2"/>
    <row r="19712" x14ac:dyDescent="0.2"/>
    <row r="19713" x14ac:dyDescent="0.2"/>
    <row r="19714" x14ac:dyDescent="0.2"/>
    <row r="19715" x14ac:dyDescent="0.2"/>
    <row r="19716" x14ac:dyDescent="0.2"/>
    <row r="19717" x14ac:dyDescent="0.2"/>
    <row r="19718" x14ac:dyDescent="0.2"/>
    <row r="19719" x14ac:dyDescent="0.2"/>
    <row r="19720" x14ac:dyDescent="0.2"/>
    <row r="19721" x14ac:dyDescent="0.2"/>
    <row r="19722" x14ac:dyDescent="0.2"/>
    <row r="19723" x14ac:dyDescent="0.2"/>
    <row r="19724" x14ac:dyDescent="0.2"/>
    <row r="19725" x14ac:dyDescent="0.2"/>
    <row r="19726" x14ac:dyDescent="0.2"/>
    <row r="19727" x14ac:dyDescent="0.2"/>
    <row r="19728" x14ac:dyDescent="0.2"/>
    <row r="19729" x14ac:dyDescent="0.2"/>
    <row r="19730" x14ac:dyDescent="0.2"/>
    <row r="19731" x14ac:dyDescent="0.2"/>
    <row r="19732" x14ac:dyDescent="0.2"/>
    <row r="19733" x14ac:dyDescent="0.2"/>
    <row r="19734" x14ac:dyDescent="0.2"/>
    <row r="19735" x14ac:dyDescent="0.2"/>
    <row r="19736" x14ac:dyDescent="0.2"/>
    <row r="19737" x14ac:dyDescent="0.2"/>
    <row r="19738" x14ac:dyDescent="0.2"/>
    <row r="19739" x14ac:dyDescent="0.2"/>
    <row r="19740" x14ac:dyDescent="0.2"/>
    <row r="19741" x14ac:dyDescent="0.2"/>
    <row r="19742" x14ac:dyDescent="0.2"/>
    <row r="19743" x14ac:dyDescent="0.2"/>
    <row r="19744" x14ac:dyDescent="0.2"/>
    <row r="19745" x14ac:dyDescent="0.2"/>
    <row r="19746" x14ac:dyDescent="0.2"/>
    <row r="19747" x14ac:dyDescent="0.2"/>
    <row r="19748" x14ac:dyDescent="0.2"/>
    <row r="19749" x14ac:dyDescent="0.2"/>
    <row r="19750" x14ac:dyDescent="0.2"/>
    <row r="19751" x14ac:dyDescent="0.2"/>
    <row r="19752" x14ac:dyDescent="0.2"/>
    <row r="19753" x14ac:dyDescent="0.2"/>
    <row r="19754" x14ac:dyDescent="0.2"/>
    <row r="19755" x14ac:dyDescent="0.2"/>
    <row r="19756" x14ac:dyDescent="0.2"/>
    <row r="19757" x14ac:dyDescent="0.2"/>
    <row r="19758" x14ac:dyDescent="0.2"/>
    <row r="19759" x14ac:dyDescent="0.2"/>
    <row r="19760" x14ac:dyDescent="0.2"/>
    <row r="19761" x14ac:dyDescent="0.2"/>
    <row r="19762" x14ac:dyDescent="0.2"/>
    <row r="19763" x14ac:dyDescent="0.2"/>
    <row r="19764" x14ac:dyDescent="0.2"/>
    <row r="19765" x14ac:dyDescent="0.2"/>
    <row r="19766" x14ac:dyDescent="0.2"/>
    <row r="19767" x14ac:dyDescent="0.2"/>
    <row r="19768" x14ac:dyDescent="0.2"/>
    <row r="19769" x14ac:dyDescent="0.2"/>
    <row r="19770" x14ac:dyDescent="0.2"/>
    <row r="19771" x14ac:dyDescent="0.2"/>
    <row r="19772" x14ac:dyDescent="0.2"/>
    <row r="19773" x14ac:dyDescent="0.2"/>
    <row r="19774" x14ac:dyDescent="0.2"/>
    <row r="19775" x14ac:dyDescent="0.2"/>
    <row r="19776" x14ac:dyDescent="0.2"/>
    <row r="19777" x14ac:dyDescent="0.2"/>
    <row r="19778" x14ac:dyDescent="0.2"/>
    <row r="19779" x14ac:dyDescent="0.2"/>
    <row r="19780" x14ac:dyDescent="0.2"/>
    <row r="19781" x14ac:dyDescent="0.2"/>
    <row r="19782" x14ac:dyDescent="0.2"/>
    <row r="19783" x14ac:dyDescent="0.2"/>
    <row r="19784" x14ac:dyDescent="0.2"/>
    <row r="19785" x14ac:dyDescent="0.2"/>
    <row r="19786" x14ac:dyDescent="0.2"/>
    <row r="19787" x14ac:dyDescent="0.2"/>
    <row r="19788" x14ac:dyDescent="0.2"/>
    <row r="19789" x14ac:dyDescent="0.2"/>
    <row r="19790" x14ac:dyDescent="0.2"/>
    <row r="19791" x14ac:dyDescent="0.2"/>
    <row r="19792" x14ac:dyDescent="0.2"/>
    <row r="19793" x14ac:dyDescent="0.2"/>
    <row r="19794" x14ac:dyDescent="0.2"/>
    <row r="19795" x14ac:dyDescent="0.2"/>
    <row r="19796" x14ac:dyDescent="0.2"/>
    <row r="19797" x14ac:dyDescent="0.2"/>
    <row r="19798" x14ac:dyDescent="0.2"/>
    <row r="19799" x14ac:dyDescent="0.2"/>
    <row r="19800" x14ac:dyDescent="0.2"/>
    <row r="19801" x14ac:dyDescent="0.2"/>
    <row r="19802" x14ac:dyDescent="0.2"/>
    <row r="19803" x14ac:dyDescent="0.2"/>
    <row r="19804" x14ac:dyDescent="0.2"/>
    <row r="19805" x14ac:dyDescent="0.2"/>
    <row r="19806" x14ac:dyDescent="0.2"/>
    <row r="19807" x14ac:dyDescent="0.2"/>
    <row r="19808" x14ac:dyDescent="0.2"/>
    <row r="19809" x14ac:dyDescent="0.2"/>
    <row r="19810" x14ac:dyDescent="0.2"/>
    <row r="19811" x14ac:dyDescent="0.2"/>
    <row r="19812" x14ac:dyDescent="0.2"/>
    <row r="19813" x14ac:dyDescent="0.2"/>
    <row r="19814" x14ac:dyDescent="0.2"/>
    <row r="19815" x14ac:dyDescent="0.2"/>
    <row r="19816" x14ac:dyDescent="0.2"/>
    <row r="19817" x14ac:dyDescent="0.2"/>
    <row r="19818" x14ac:dyDescent="0.2"/>
    <row r="19819" x14ac:dyDescent="0.2"/>
    <row r="19820" x14ac:dyDescent="0.2"/>
    <row r="19821" x14ac:dyDescent="0.2"/>
    <row r="19822" x14ac:dyDescent="0.2"/>
    <row r="19823" x14ac:dyDescent="0.2"/>
    <row r="19824" x14ac:dyDescent="0.2"/>
    <row r="19825" x14ac:dyDescent="0.2"/>
    <row r="19826" x14ac:dyDescent="0.2"/>
    <row r="19827" x14ac:dyDescent="0.2"/>
    <row r="19828" x14ac:dyDescent="0.2"/>
    <row r="19829" x14ac:dyDescent="0.2"/>
    <row r="19830" x14ac:dyDescent="0.2"/>
    <row r="19831" x14ac:dyDescent="0.2"/>
    <row r="19832" x14ac:dyDescent="0.2"/>
    <row r="19833" x14ac:dyDescent="0.2"/>
    <row r="19834" x14ac:dyDescent="0.2"/>
    <row r="19835" x14ac:dyDescent="0.2"/>
    <row r="19836" x14ac:dyDescent="0.2"/>
    <row r="19837" x14ac:dyDescent="0.2"/>
    <row r="19838" x14ac:dyDescent="0.2"/>
    <row r="19839" x14ac:dyDescent="0.2"/>
    <row r="19840" x14ac:dyDescent="0.2"/>
    <row r="19841" x14ac:dyDescent="0.2"/>
    <row r="19842" x14ac:dyDescent="0.2"/>
    <row r="19843" x14ac:dyDescent="0.2"/>
    <row r="19844" x14ac:dyDescent="0.2"/>
    <row r="19845" x14ac:dyDescent="0.2"/>
    <row r="19846" x14ac:dyDescent="0.2"/>
    <row r="19847" x14ac:dyDescent="0.2"/>
    <row r="19848" x14ac:dyDescent="0.2"/>
    <row r="19849" x14ac:dyDescent="0.2"/>
    <row r="19850" x14ac:dyDescent="0.2"/>
    <row r="19851" x14ac:dyDescent="0.2"/>
    <row r="19852" x14ac:dyDescent="0.2"/>
    <row r="19853" x14ac:dyDescent="0.2"/>
    <row r="19854" x14ac:dyDescent="0.2"/>
    <row r="19855" x14ac:dyDescent="0.2"/>
    <row r="19856" x14ac:dyDescent="0.2"/>
    <row r="19857" x14ac:dyDescent="0.2"/>
    <row r="19858" x14ac:dyDescent="0.2"/>
    <row r="19859" x14ac:dyDescent="0.2"/>
    <row r="19860" x14ac:dyDescent="0.2"/>
    <row r="19861" x14ac:dyDescent="0.2"/>
    <row r="19862" x14ac:dyDescent="0.2"/>
    <row r="19863" x14ac:dyDescent="0.2"/>
    <row r="19864" x14ac:dyDescent="0.2"/>
    <row r="19865" x14ac:dyDescent="0.2"/>
    <row r="19866" x14ac:dyDescent="0.2"/>
    <row r="19867" x14ac:dyDescent="0.2"/>
    <row r="19868" x14ac:dyDescent="0.2"/>
    <row r="19869" x14ac:dyDescent="0.2"/>
    <row r="19870" x14ac:dyDescent="0.2"/>
    <row r="19871" x14ac:dyDescent="0.2"/>
    <row r="19872" x14ac:dyDescent="0.2"/>
    <row r="19873" x14ac:dyDescent="0.2"/>
    <row r="19874" x14ac:dyDescent="0.2"/>
    <row r="19875" x14ac:dyDescent="0.2"/>
    <row r="19876" x14ac:dyDescent="0.2"/>
    <row r="19877" x14ac:dyDescent="0.2"/>
    <row r="19878" x14ac:dyDescent="0.2"/>
    <row r="19879" x14ac:dyDescent="0.2"/>
    <row r="19880" x14ac:dyDescent="0.2"/>
    <row r="19881" x14ac:dyDescent="0.2"/>
    <row r="19882" x14ac:dyDescent="0.2"/>
    <row r="19883" x14ac:dyDescent="0.2"/>
    <row r="19884" x14ac:dyDescent="0.2"/>
    <row r="19885" x14ac:dyDescent="0.2"/>
    <row r="19886" x14ac:dyDescent="0.2"/>
    <row r="19887" x14ac:dyDescent="0.2"/>
    <row r="19888" x14ac:dyDescent="0.2"/>
    <row r="19889" x14ac:dyDescent="0.2"/>
    <row r="19890" x14ac:dyDescent="0.2"/>
    <row r="19891" x14ac:dyDescent="0.2"/>
    <row r="19892" x14ac:dyDescent="0.2"/>
    <row r="19893" x14ac:dyDescent="0.2"/>
    <row r="19894" x14ac:dyDescent="0.2"/>
    <row r="19895" x14ac:dyDescent="0.2"/>
    <row r="19896" x14ac:dyDescent="0.2"/>
    <row r="19897" x14ac:dyDescent="0.2"/>
    <row r="19898" x14ac:dyDescent="0.2"/>
    <row r="19899" x14ac:dyDescent="0.2"/>
    <row r="19900" x14ac:dyDescent="0.2"/>
    <row r="19901" x14ac:dyDescent="0.2"/>
    <row r="19902" x14ac:dyDescent="0.2"/>
    <row r="19903" x14ac:dyDescent="0.2"/>
    <row r="19904" x14ac:dyDescent="0.2"/>
    <row r="19905" x14ac:dyDescent="0.2"/>
    <row r="19906" x14ac:dyDescent="0.2"/>
    <row r="19907" x14ac:dyDescent="0.2"/>
    <row r="19908" x14ac:dyDescent="0.2"/>
    <row r="19909" x14ac:dyDescent="0.2"/>
    <row r="19910" x14ac:dyDescent="0.2"/>
    <row r="19911" x14ac:dyDescent="0.2"/>
    <row r="19912" x14ac:dyDescent="0.2"/>
    <row r="19913" x14ac:dyDescent="0.2"/>
    <row r="19914" x14ac:dyDescent="0.2"/>
    <row r="19915" x14ac:dyDescent="0.2"/>
    <row r="19916" x14ac:dyDescent="0.2"/>
    <row r="19917" x14ac:dyDescent="0.2"/>
    <row r="19918" x14ac:dyDescent="0.2"/>
    <row r="19919" x14ac:dyDescent="0.2"/>
    <row r="19920" x14ac:dyDescent="0.2"/>
    <row r="19921" x14ac:dyDescent="0.2"/>
    <row r="19922" x14ac:dyDescent="0.2"/>
    <row r="19923" x14ac:dyDescent="0.2"/>
    <row r="19924" x14ac:dyDescent="0.2"/>
    <row r="19925" x14ac:dyDescent="0.2"/>
    <row r="19926" x14ac:dyDescent="0.2"/>
    <row r="19927" x14ac:dyDescent="0.2"/>
    <row r="19928" x14ac:dyDescent="0.2"/>
    <row r="19929" x14ac:dyDescent="0.2"/>
    <row r="19930" x14ac:dyDescent="0.2"/>
    <row r="19931" x14ac:dyDescent="0.2"/>
    <row r="19932" x14ac:dyDescent="0.2"/>
    <row r="19933" x14ac:dyDescent="0.2"/>
    <row r="19934" x14ac:dyDescent="0.2"/>
    <row r="19935" x14ac:dyDescent="0.2"/>
    <row r="19936" x14ac:dyDescent="0.2"/>
    <row r="19937" x14ac:dyDescent="0.2"/>
    <row r="19938" x14ac:dyDescent="0.2"/>
    <row r="19939" x14ac:dyDescent="0.2"/>
    <row r="19940" x14ac:dyDescent="0.2"/>
    <row r="19941" x14ac:dyDescent="0.2"/>
    <row r="19942" x14ac:dyDescent="0.2"/>
    <row r="19943" x14ac:dyDescent="0.2"/>
    <row r="19944" x14ac:dyDescent="0.2"/>
    <row r="19945" x14ac:dyDescent="0.2"/>
    <row r="19946" x14ac:dyDescent="0.2"/>
    <row r="19947" x14ac:dyDescent="0.2"/>
    <row r="19948" x14ac:dyDescent="0.2"/>
    <row r="19949" x14ac:dyDescent="0.2"/>
    <row r="19950" x14ac:dyDescent="0.2"/>
    <row r="19951" x14ac:dyDescent="0.2"/>
    <row r="19952" x14ac:dyDescent="0.2"/>
    <row r="19953" x14ac:dyDescent="0.2"/>
    <row r="19954" x14ac:dyDescent="0.2"/>
    <row r="19955" x14ac:dyDescent="0.2"/>
    <row r="19956" x14ac:dyDescent="0.2"/>
    <row r="19957" x14ac:dyDescent="0.2"/>
    <row r="19958" x14ac:dyDescent="0.2"/>
    <row r="19959" x14ac:dyDescent="0.2"/>
    <row r="19960" x14ac:dyDescent="0.2"/>
    <row r="19961" x14ac:dyDescent="0.2"/>
    <row r="19962" x14ac:dyDescent="0.2"/>
    <row r="19963" x14ac:dyDescent="0.2"/>
    <row r="19964" x14ac:dyDescent="0.2"/>
    <row r="19965" x14ac:dyDescent="0.2"/>
    <row r="19966" x14ac:dyDescent="0.2"/>
    <row r="19967" x14ac:dyDescent="0.2"/>
    <row r="19968" x14ac:dyDescent="0.2"/>
    <row r="19969" x14ac:dyDescent="0.2"/>
    <row r="19970" x14ac:dyDescent="0.2"/>
    <row r="19971" x14ac:dyDescent="0.2"/>
    <row r="19972" x14ac:dyDescent="0.2"/>
    <row r="19973" x14ac:dyDescent="0.2"/>
    <row r="19974" x14ac:dyDescent="0.2"/>
    <row r="19975" x14ac:dyDescent="0.2"/>
    <row r="19976" x14ac:dyDescent="0.2"/>
    <row r="19977" x14ac:dyDescent="0.2"/>
    <row r="19978" x14ac:dyDescent="0.2"/>
    <row r="19979" x14ac:dyDescent="0.2"/>
    <row r="19980" x14ac:dyDescent="0.2"/>
    <row r="19981" x14ac:dyDescent="0.2"/>
    <row r="19982" x14ac:dyDescent="0.2"/>
    <row r="19983" x14ac:dyDescent="0.2"/>
    <row r="19984" x14ac:dyDescent="0.2"/>
    <row r="19985" x14ac:dyDescent="0.2"/>
    <row r="19986" x14ac:dyDescent="0.2"/>
    <row r="19987" x14ac:dyDescent="0.2"/>
    <row r="19988" x14ac:dyDescent="0.2"/>
    <row r="19989" x14ac:dyDescent="0.2"/>
    <row r="19990" x14ac:dyDescent="0.2"/>
    <row r="19991" x14ac:dyDescent="0.2"/>
    <row r="19992" x14ac:dyDescent="0.2"/>
    <row r="19993" x14ac:dyDescent="0.2"/>
    <row r="19994" x14ac:dyDescent="0.2"/>
    <row r="19995" x14ac:dyDescent="0.2"/>
    <row r="19996" x14ac:dyDescent="0.2"/>
    <row r="19997" x14ac:dyDescent="0.2"/>
    <row r="19998" x14ac:dyDescent="0.2"/>
    <row r="19999" x14ac:dyDescent="0.2"/>
    <row r="20000" x14ac:dyDescent="0.2"/>
    <row r="20001" x14ac:dyDescent="0.2"/>
    <row r="20002" x14ac:dyDescent="0.2"/>
    <row r="20003" x14ac:dyDescent="0.2"/>
    <row r="20004" x14ac:dyDescent="0.2"/>
    <row r="20005" x14ac:dyDescent="0.2"/>
    <row r="20006" x14ac:dyDescent="0.2"/>
    <row r="20007" x14ac:dyDescent="0.2"/>
    <row r="20008" x14ac:dyDescent="0.2"/>
    <row r="20009" x14ac:dyDescent="0.2"/>
    <row r="20010" x14ac:dyDescent="0.2"/>
    <row r="20011" x14ac:dyDescent="0.2"/>
    <row r="20012" x14ac:dyDescent="0.2"/>
    <row r="20013" x14ac:dyDescent="0.2"/>
    <row r="20014" x14ac:dyDescent="0.2"/>
    <row r="20015" x14ac:dyDescent="0.2"/>
    <row r="20016" x14ac:dyDescent="0.2"/>
    <row r="20017" x14ac:dyDescent="0.2"/>
    <row r="20018" x14ac:dyDescent="0.2"/>
    <row r="20019" x14ac:dyDescent="0.2"/>
    <row r="20020" x14ac:dyDescent="0.2"/>
    <row r="20021" x14ac:dyDescent="0.2"/>
    <row r="20022" x14ac:dyDescent="0.2"/>
    <row r="20023" x14ac:dyDescent="0.2"/>
    <row r="20024" x14ac:dyDescent="0.2"/>
    <row r="20025" x14ac:dyDescent="0.2"/>
    <row r="20026" x14ac:dyDescent="0.2"/>
    <row r="20027" x14ac:dyDescent="0.2"/>
    <row r="20028" x14ac:dyDescent="0.2"/>
    <row r="20029" x14ac:dyDescent="0.2"/>
    <row r="20030" x14ac:dyDescent="0.2"/>
    <row r="20031" x14ac:dyDescent="0.2"/>
    <row r="20032" x14ac:dyDescent="0.2"/>
    <row r="20033" x14ac:dyDescent="0.2"/>
    <row r="20034" x14ac:dyDescent="0.2"/>
    <row r="20035" x14ac:dyDescent="0.2"/>
    <row r="20036" x14ac:dyDescent="0.2"/>
    <row r="20037" x14ac:dyDescent="0.2"/>
    <row r="20038" x14ac:dyDescent="0.2"/>
    <row r="20039" x14ac:dyDescent="0.2"/>
    <row r="20040" x14ac:dyDescent="0.2"/>
    <row r="20041" x14ac:dyDescent="0.2"/>
    <row r="20042" x14ac:dyDescent="0.2"/>
    <row r="20043" x14ac:dyDescent="0.2"/>
    <row r="20044" x14ac:dyDescent="0.2"/>
    <row r="20045" x14ac:dyDescent="0.2"/>
    <row r="20046" x14ac:dyDescent="0.2"/>
    <row r="20047" x14ac:dyDescent="0.2"/>
    <row r="20048" x14ac:dyDescent="0.2"/>
    <row r="20049" x14ac:dyDescent="0.2"/>
    <row r="20050" x14ac:dyDescent="0.2"/>
    <row r="20051" x14ac:dyDescent="0.2"/>
    <row r="20052" x14ac:dyDescent="0.2"/>
    <row r="20053" x14ac:dyDescent="0.2"/>
    <row r="20054" x14ac:dyDescent="0.2"/>
    <row r="20055" x14ac:dyDescent="0.2"/>
    <row r="20056" x14ac:dyDescent="0.2"/>
    <row r="20057" x14ac:dyDescent="0.2"/>
    <row r="20058" x14ac:dyDescent="0.2"/>
    <row r="20059" x14ac:dyDescent="0.2"/>
    <row r="20060" x14ac:dyDescent="0.2"/>
    <row r="20061" x14ac:dyDescent="0.2"/>
    <row r="20062" x14ac:dyDescent="0.2"/>
    <row r="20063" x14ac:dyDescent="0.2"/>
    <row r="20064" x14ac:dyDescent="0.2"/>
    <row r="20065" x14ac:dyDescent="0.2"/>
    <row r="20066" x14ac:dyDescent="0.2"/>
    <row r="20067" x14ac:dyDescent="0.2"/>
    <row r="20068" x14ac:dyDescent="0.2"/>
    <row r="20069" x14ac:dyDescent="0.2"/>
    <row r="20070" x14ac:dyDescent="0.2"/>
    <row r="20071" x14ac:dyDescent="0.2"/>
    <row r="20072" x14ac:dyDescent="0.2"/>
    <row r="20073" x14ac:dyDescent="0.2"/>
    <row r="20074" x14ac:dyDescent="0.2"/>
    <row r="20075" x14ac:dyDescent="0.2"/>
    <row r="20076" x14ac:dyDescent="0.2"/>
    <row r="20077" x14ac:dyDescent="0.2"/>
    <row r="20078" x14ac:dyDescent="0.2"/>
    <row r="20079" x14ac:dyDescent="0.2"/>
    <row r="20080" x14ac:dyDescent="0.2"/>
    <row r="20081" x14ac:dyDescent="0.2"/>
    <row r="20082" x14ac:dyDescent="0.2"/>
    <row r="20083" x14ac:dyDescent="0.2"/>
    <row r="20084" x14ac:dyDescent="0.2"/>
    <row r="20085" x14ac:dyDescent="0.2"/>
    <row r="20086" x14ac:dyDescent="0.2"/>
    <row r="20087" x14ac:dyDescent="0.2"/>
    <row r="20088" x14ac:dyDescent="0.2"/>
    <row r="20089" x14ac:dyDescent="0.2"/>
    <row r="20090" x14ac:dyDescent="0.2"/>
    <row r="20091" x14ac:dyDescent="0.2"/>
    <row r="20092" x14ac:dyDescent="0.2"/>
    <row r="20093" x14ac:dyDescent="0.2"/>
    <row r="20094" x14ac:dyDescent="0.2"/>
    <row r="20095" x14ac:dyDescent="0.2"/>
    <row r="20096" x14ac:dyDescent="0.2"/>
    <row r="20097" x14ac:dyDescent="0.2"/>
    <row r="20098" x14ac:dyDescent="0.2"/>
    <row r="20099" x14ac:dyDescent="0.2"/>
    <row r="20100" x14ac:dyDescent="0.2"/>
    <row r="20101" x14ac:dyDescent="0.2"/>
    <row r="20102" x14ac:dyDescent="0.2"/>
    <row r="20103" x14ac:dyDescent="0.2"/>
    <row r="20104" x14ac:dyDescent="0.2"/>
    <row r="20105" x14ac:dyDescent="0.2"/>
    <row r="20106" x14ac:dyDescent="0.2"/>
    <row r="20107" x14ac:dyDescent="0.2"/>
    <row r="20108" x14ac:dyDescent="0.2"/>
    <row r="20109" x14ac:dyDescent="0.2"/>
    <row r="20110" x14ac:dyDescent="0.2"/>
    <row r="20111" x14ac:dyDescent="0.2"/>
    <row r="20112" x14ac:dyDescent="0.2"/>
    <row r="20113" x14ac:dyDescent="0.2"/>
    <row r="20114" x14ac:dyDescent="0.2"/>
    <row r="20115" x14ac:dyDescent="0.2"/>
    <row r="20116" x14ac:dyDescent="0.2"/>
    <row r="20117" x14ac:dyDescent="0.2"/>
    <row r="20118" x14ac:dyDescent="0.2"/>
    <row r="20119" x14ac:dyDescent="0.2"/>
    <row r="20120" x14ac:dyDescent="0.2"/>
    <row r="20121" x14ac:dyDescent="0.2"/>
    <row r="20122" x14ac:dyDescent="0.2"/>
    <row r="20123" x14ac:dyDescent="0.2"/>
    <row r="20124" x14ac:dyDescent="0.2"/>
    <row r="20125" x14ac:dyDescent="0.2"/>
    <row r="20126" x14ac:dyDescent="0.2"/>
    <row r="20127" x14ac:dyDescent="0.2"/>
    <row r="20128" x14ac:dyDescent="0.2"/>
    <row r="20129" x14ac:dyDescent="0.2"/>
    <row r="20130" x14ac:dyDescent="0.2"/>
    <row r="20131" x14ac:dyDescent="0.2"/>
    <row r="20132" x14ac:dyDescent="0.2"/>
    <row r="20133" x14ac:dyDescent="0.2"/>
    <row r="20134" x14ac:dyDescent="0.2"/>
    <row r="20135" x14ac:dyDescent="0.2"/>
    <row r="20136" x14ac:dyDescent="0.2"/>
    <row r="20137" x14ac:dyDescent="0.2"/>
    <row r="20138" x14ac:dyDescent="0.2"/>
    <row r="20139" x14ac:dyDescent="0.2"/>
    <row r="20140" x14ac:dyDescent="0.2"/>
    <row r="20141" x14ac:dyDescent="0.2"/>
    <row r="20142" x14ac:dyDescent="0.2"/>
    <row r="20143" x14ac:dyDescent="0.2"/>
    <row r="20144" x14ac:dyDescent="0.2"/>
    <row r="20145" x14ac:dyDescent="0.2"/>
    <row r="20146" x14ac:dyDescent="0.2"/>
    <row r="20147" x14ac:dyDescent="0.2"/>
    <row r="20148" x14ac:dyDescent="0.2"/>
    <row r="20149" x14ac:dyDescent="0.2"/>
    <row r="20150" x14ac:dyDescent="0.2"/>
    <row r="20151" x14ac:dyDescent="0.2"/>
    <row r="20152" x14ac:dyDescent="0.2"/>
    <row r="20153" x14ac:dyDescent="0.2"/>
    <row r="20154" x14ac:dyDescent="0.2"/>
    <row r="20155" x14ac:dyDescent="0.2"/>
    <row r="20156" x14ac:dyDescent="0.2"/>
    <row r="20157" x14ac:dyDescent="0.2"/>
    <row r="20158" x14ac:dyDescent="0.2"/>
    <row r="20159" x14ac:dyDescent="0.2"/>
    <row r="20160" x14ac:dyDescent="0.2"/>
    <row r="20161" x14ac:dyDescent="0.2"/>
    <row r="20162" x14ac:dyDescent="0.2"/>
    <row r="20163" x14ac:dyDescent="0.2"/>
    <row r="20164" x14ac:dyDescent="0.2"/>
    <row r="20165" x14ac:dyDescent="0.2"/>
    <row r="20166" x14ac:dyDescent="0.2"/>
    <row r="20167" x14ac:dyDescent="0.2"/>
    <row r="20168" x14ac:dyDescent="0.2"/>
    <row r="20169" x14ac:dyDescent="0.2"/>
    <row r="20170" x14ac:dyDescent="0.2"/>
    <row r="20171" x14ac:dyDescent="0.2"/>
    <row r="20172" x14ac:dyDescent="0.2"/>
    <row r="20173" x14ac:dyDescent="0.2"/>
    <row r="20174" x14ac:dyDescent="0.2"/>
    <row r="20175" x14ac:dyDescent="0.2"/>
    <row r="20176" x14ac:dyDescent="0.2"/>
    <row r="20177" x14ac:dyDescent="0.2"/>
    <row r="20178" x14ac:dyDescent="0.2"/>
    <row r="20179" x14ac:dyDescent="0.2"/>
    <row r="20180" x14ac:dyDescent="0.2"/>
    <row r="20181" x14ac:dyDescent="0.2"/>
    <row r="20182" x14ac:dyDescent="0.2"/>
    <row r="20183" x14ac:dyDescent="0.2"/>
    <row r="20184" x14ac:dyDescent="0.2"/>
    <row r="20185" x14ac:dyDescent="0.2"/>
    <row r="20186" x14ac:dyDescent="0.2"/>
    <row r="20187" x14ac:dyDescent="0.2"/>
    <row r="20188" x14ac:dyDescent="0.2"/>
    <row r="20189" x14ac:dyDescent="0.2"/>
    <row r="20190" x14ac:dyDescent="0.2"/>
    <row r="20191" x14ac:dyDescent="0.2"/>
    <row r="20192" x14ac:dyDescent="0.2"/>
    <row r="20193" x14ac:dyDescent="0.2"/>
    <row r="20194" x14ac:dyDescent="0.2"/>
    <row r="20195" x14ac:dyDescent="0.2"/>
    <row r="20196" x14ac:dyDescent="0.2"/>
    <row r="20197" x14ac:dyDescent="0.2"/>
    <row r="20198" x14ac:dyDescent="0.2"/>
    <row r="20199" x14ac:dyDescent="0.2"/>
    <row r="20200" x14ac:dyDescent="0.2"/>
    <row r="20201" x14ac:dyDescent="0.2"/>
    <row r="20202" x14ac:dyDescent="0.2"/>
    <row r="20203" x14ac:dyDescent="0.2"/>
    <row r="20204" x14ac:dyDescent="0.2"/>
    <row r="20205" x14ac:dyDescent="0.2"/>
    <row r="20206" x14ac:dyDescent="0.2"/>
    <row r="20207" x14ac:dyDescent="0.2"/>
    <row r="20208" x14ac:dyDescent="0.2"/>
    <row r="20209" x14ac:dyDescent="0.2"/>
    <row r="20210" x14ac:dyDescent="0.2"/>
    <row r="20211" x14ac:dyDescent="0.2"/>
    <row r="20212" x14ac:dyDescent="0.2"/>
    <row r="20213" x14ac:dyDescent="0.2"/>
    <row r="20214" x14ac:dyDescent="0.2"/>
    <row r="20215" x14ac:dyDescent="0.2"/>
    <row r="20216" x14ac:dyDescent="0.2"/>
    <row r="20217" x14ac:dyDescent="0.2"/>
    <row r="20218" x14ac:dyDescent="0.2"/>
    <row r="20219" x14ac:dyDescent="0.2"/>
    <row r="20220" x14ac:dyDescent="0.2"/>
    <row r="20221" x14ac:dyDescent="0.2"/>
    <row r="20222" x14ac:dyDescent="0.2"/>
    <row r="20223" x14ac:dyDescent="0.2"/>
    <row r="20224" x14ac:dyDescent="0.2"/>
    <row r="20225" x14ac:dyDescent="0.2"/>
    <row r="20226" x14ac:dyDescent="0.2"/>
    <row r="20227" x14ac:dyDescent="0.2"/>
    <row r="20228" x14ac:dyDescent="0.2"/>
    <row r="20229" x14ac:dyDescent="0.2"/>
    <row r="20230" x14ac:dyDescent="0.2"/>
    <row r="20231" x14ac:dyDescent="0.2"/>
    <row r="20232" x14ac:dyDescent="0.2"/>
    <row r="20233" x14ac:dyDescent="0.2"/>
    <row r="20234" x14ac:dyDescent="0.2"/>
    <row r="20235" x14ac:dyDescent="0.2"/>
    <row r="20236" x14ac:dyDescent="0.2"/>
    <row r="20237" x14ac:dyDescent="0.2"/>
    <row r="20238" x14ac:dyDescent="0.2"/>
    <row r="20239" x14ac:dyDescent="0.2"/>
    <row r="20240" x14ac:dyDescent="0.2"/>
    <row r="20241" x14ac:dyDescent="0.2"/>
    <row r="20242" x14ac:dyDescent="0.2"/>
    <row r="20243" x14ac:dyDescent="0.2"/>
    <row r="20244" x14ac:dyDescent="0.2"/>
    <row r="20245" x14ac:dyDescent="0.2"/>
    <row r="20246" x14ac:dyDescent="0.2"/>
    <row r="20247" x14ac:dyDescent="0.2"/>
    <row r="20248" x14ac:dyDescent="0.2"/>
    <row r="20249" x14ac:dyDescent="0.2"/>
    <row r="20250" x14ac:dyDescent="0.2"/>
    <row r="20251" x14ac:dyDescent="0.2"/>
    <row r="20252" x14ac:dyDescent="0.2"/>
    <row r="20253" x14ac:dyDescent="0.2"/>
    <row r="20254" x14ac:dyDescent="0.2"/>
    <row r="20255" x14ac:dyDescent="0.2"/>
    <row r="20256" x14ac:dyDescent="0.2"/>
    <row r="20257" x14ac:dyDescent="0.2"/>
    <row r="20258" x14ac:dyDescent="0.2"/>
    <row r="20259" x14ac:dyDescent="0.2"/>
    <row r="20260" x14ac:dyDescent="0.2"/>
    <row r="20261" x14ac:dyDescent="0.2"/>
    <row r="20262" x14ac:dyDescent="0.2"/>
    <row r="20263" x14ac:dyDescent="0.2"/>
    <row r="20264" x14ac:dyDescent="0.2"/>
    <row r="20265" x14ac:dyDescent="0.2"/>
    <row r="20266" x14ac:dyDescent="0.2"/>
    <row r="20267" x14ac:dyDescent="0.2"/>
    <row r="20268" x14ac:dyDescent="0.2"/>
    <row r="20269" x14ac:dyDescent="0.2"/>
    <row r="20270" x14ac:dyDescent="0.2"/>
    <row r="20271" x14ac:dyDescent="0.2"/>
    <row r="20272" x14ac:dyDescent="0.2"/>
    <row r="20273" x14ac:dyDescent="0.2"/>
    <row r="20274" x14ac:dyDescent="0.2"/>
    <row r="20275" x14ac:dyDescent="0.2"/>
    <row r="20276" x14ac:dyDescent="0.2"/>
    <row r="20277" x14ac:dyDescent="0.2"/>
    <row r="20278" x14ac:dyDescent="0.2"/>
    <row r="20279" x14ac:dyDescent="0.2"/>
    <row r="20280" x14ac:dyDescent="0.2"/>
    <row r="20281" x14ac:dyDescent="0.2"/>
    <row r="20282" x14ac:dyDescent="0.2"/>
    <row r="20283" x14ac:dyDescent="0.2"/>
    <row r="20284" x14ac:dyDescent="0.2"/>
    <row r="20285" x14ac:dyDescent="0.2"/>
    <row r="20286" x14ac:dyDescent="0.2"/>
    <row r="20287" x14ac:dyDescent="0.2"/>
    <row r="20288" x14ac:dyDescent="0.2"/>
    <row r="20289" x14ac:dyDescent="0.2"/>
    <row r="20290" x14ac:dyDescent="0.2"/>
    <row r="20291" x14ac:dyDescent="0.2"/>
    <row r="20292" x14ac:dyDescent="0.2"/>
    <row r="20293" x14ac:dyDescent="0.2"/>
    <row r="20294" x14ac:dyDescent="0.2"/>
    <row r="20295" x14ac:dyDescent="0.2"/>
    <row r="20296" x14ac:dyDescent="0.2"/>
    <row r="20297" x14ac:dyDescent="0.2"/>
    <row r="20298" x14ac:dyDescent="0.2"/>
    <row r="20299" x14ac:dyDescent="0.2"/>
    <row r="20300" x14ac:dyDescent="0.2"/>
    <row r="20301" x14ac:dyDescent="0.2"/>
    <row r="20302" x14ac:dyDescent="0.2"/>
    <row r="20303" x14ac:dyDescent="0.2"/>
    <row r="20304" x14ac:dyDescent="0.2"/>
    <row r="20305" x14ac:dyDescent="0.2"/>
    <row r="20306" x14ac:dyDescent="0.2"/>
    <row r="20307" x14ac:dyDescent="0.2"/>
    <row r="20308" x14ac:dyDescent="0.2"/>
    <row r="20309" x14ac:dyDescent="0.2"/>
    <row r="20310" x14ac:dyDescent="0.2"/>
    <row r="20311" x14ac:dyDescent="0.2"/>
    <row r="20312" x14ac:dyDescent="0.2"/>
    <row r="20313" x14ac:dyDescent="0.2"/>
    <row r="20314" x14ac:dyDescent="0.2"/>
    <row r="20315" x14ac:dyDescent="0.2"/>
    <row r="20316" x14ac:dyDescent="0.2"/>
    <row r="20317" x14ac:dyDescent="0.2"/>
    <row r="20318" x14ac:dyDescent="0.2"/>
    <row r="20319" x14ac:dyDescent="0.2"/>
    <row r="20320" x14ac:dyDescent="0.2"/>
    <row r="20321" x14ac:dyDescent="0.2"/>
    <row r="20322" x14ac:dyDescent="0.2"/>
    <row r="20323" x14ac:dyDescent="0.2"/>
    <row r="20324" x14ac:dyDescent="0.2"/>
    <row r="20325" x14ac:dyDescent="0.2"/>
    <row r="20326" x14ac:dyDescent="0.2"/>
    <row r="20327" x14ac:dyDescent="0.2"/>
    <row r="20328" x14ac:dyDescent="0.2"/>
    <row r="20329" x14ac:dyDescent="0.2"/>
    <row r="20330" x14ac:dyDescent="0.2"/>
    <row r="20331" x14ac:dyDescent="0.2"/>
    <row r="20332" x14ac:dyDescent="0.2"/>
    <row r="20333" x14ac:dyDescent="0.2"/>
    <row r="20334" x14ac:dyDescent="0.2"/>
    <row r="20335" x14ac:dyDescent="0.2"/>
    <row r="20336" x14ac:dyDescent="0.2"/>
    <row r="20337" x14ac:dyDescent="0.2"/>
    <row r="20338" x14ac:dyDescent="0.2"/>
    <row r="20339" x14ac:dyDescent="0.2"/>
    <row r="20340" x14ac:dyDescent="0.2"/>
    <row r="20341" x14ac:dyDescent="0.2"/>
    <row r="20342" x14ac:dyDescent="0.2"/>
    <row r="20343" x14ac:dyDescent="0.2"/>
    <row r="20344" x14ac:dyDescent="0.2"/>
    <row r="20345" x14ac:dyDescent="0.2"/>
    <row r="20346" x14ac:dyDescent="0.2"/>
    <row r="20347" x14ac:dyDescent="0.2"/>
    <row r="20348" x14ac:dyDescent="0.2"/>
    <row r="20349" x14ac:dyDescent="0.2"/>
    <row r="20350" x14ac:dyDescent="0.2"/>
    <row r="20351" x14ac:dyDescent="0.2"/>
    <row r="20352" x14ac:dyDescent="0.2"/>
    <row r="20353" x14ac:dyDescent="0.2"/>
    <row r="20354" x14ac:dyDescent="0.2"/>
    <row r="20355" x14ac:dyDescent="0.2"/>
    <row r="20356" x14ac:dyDescent="0.2"/>
    <row r="20357" x14ac:dyDescent="0.2"/>
    <row r="20358" x14ac:dyDescent="0.2"/>
    <row r="20359" x14ac:dyDescent="0.2"/>
    <row r="20360" x14ac:dyDescent="0.2"/>
    <row r="20361" x14ac:dyDescent="0.2"/>
    <row r="20362" x14ac:dyDescent="0.2"/>
    <row r="20363" x14ac:dyDescent="0.2"/>
    <row r="20364" x14ac:dyDescent="0.2"/>
    <row r="20365" x14ac:dyDescent="0.2"/>
    <row r="20366" x14ac:dyDescent="0.2"/>
    <row r="20367" x14ac:dyDescent="0.2"/>
    <row r="20368" x14ac:dyDescent="0.2"/>
    <row r="20369" x14ac:dyDescent="0.2"/>
    <row r="20370" x14ac:dyDescent="0.2"/>
    <row r="20371" x14ac:dyDescent="0.2"/>
    <row r="20372" x14ac:dyDescent="0.2"/>
    <row r="20373" x14ac:dyDescent="0.2"/>
    <row r="20374" x14ac:dyDescent="0.2"/>
    <row r="20375" x14ac:dyDescent="0.2"/>
    <row r="20376" x14ac:dyDescent="0.2"/>
    <row r="20377" x14ac:dyDescent="0.2"/>
    <row r="20378" x14ac:dyDescent="0.2"/>
    <row r="20379" x14ac:dyDescent="0.2"/>
    <row r="20380" x14ac:dyDescent="0.2"/>
    <row r="20381" x14ac:dyDescent="0.2"/>
    <row r="20382" x14ac:dyDescent="0.2"/>
    <row r="20383" x14ac:dyDescent="0.2"/>
    <row r="20384" x14ac:dyDescent="0.2"/>
    <row r="20385" x14ac:dyDescent="0.2"/>
    <row r="20386" x14ac:dyDescent="0.2"/>
    <row r="20387" x14ac:dyDescent="0.2"/>
    <row r="20388" x14ac:dyDescent="0.2"/>
    <row r="20389" x14ac:dyDescent="0.2"/>
    <row r="20390" x14ac:dyDescent="0.2"/>
    <row r="20391" x14ac:dyDescent="0.2"/>
    <row r="20392" x14ac:dyDescent="0.2"/>
    <row r="20393" x14ac:dyDescent="0.2"/>
    <row r="20394" x14ac:dyDescent="0.2"/>
    <row r="20395" x14ac:dyDescent="0.2"/>
    <row r="20396" x14ac:dyDescent="0.2"/>
    <row r="20397" x14ac:dyDescent="0.2"/>
    <row r="20398" x14ac:dyDescent="0.2"/>
    <row r="20399" x14ac:dyDescent="0.2"/>
    <row r="20400" x14ac:dyDescent="0.2"/>
    <row r="20401" x14ac:dyDescent="0.2"/>
    <row r="20402" x14ac:dyDescent="0.2"/>
    <row r="20403" x14ac:dyDescent="0.2"/>
    <row r="20404" x14ac:dyDescent="0.2"/>
    <row r="20405" x14ac:dyDescent="0.2"/>
    <row r="20406" x14ac:dyDescent="0.2"/>
    <row r="20407" x14ac:dyDescent="0.2"/>
    <row r="20408" x14ac:dyDescent="0.2"/>
    <row r="20409" x14ac:dyDescent="0.2"/>
    <row r="20410" x14ac:dyDescent="0.2"/>
    <row r="20411" x14ac:dyDescent="0.2"/>
    <row r="20412" x14ac:dyDescent="0.2"/>
    <row r="20413" x14ac:dyDescent="0.2"/>
    <row r="20414" x14ac:dyDescent="0.2"/>
    <row r="20415" x14ac:dyDescent="0.2"/>
    <row r="20416" x14ac:dyDescent="0.2"/>
    <row r="20417" x14ac:dyDescent="0.2"/>
    <row r="20418" x14ac:dyDescent="0.2"/>
    <row r="20419" x14ac:dyDescent="0.2"/>
    <row r="20420" x14ac:dyDescent="0.2"/>
    <row r="20421" x14ac:dyDescent="0.2"/>
    <row r="20422" x14ac:dyDescent="0.2"/>
    <row r="20423" x14ac:dyDescent="0.2"/>
    <row r="20424" x14ac:dyDescent="0.2"/>
    <row r="20425" x14ac:dyDescent="0.2"/>
    <row r="20426" x14ac:dyDescent="0.2"/>
    <row r="20427" x14ac:dyDescent="0.2"/>
    <row r="20428" x14ac:dyDescent="0.2"/>
    <row r="20429" x14ac:dyDescent="0.2"/>
    <row r="20430" x14ac:dyDescent="0.2"/>
    <row r="20431" x14ac:dyDescent="0.2"/>
    <row r="20432" x14ac:dyDescent="0.2"/>
    <row r="20433" x14ac:dyDescent="0.2"/>
    <row r="20434" x14ac:dyDescent="0.2"/>
    <row r="20435" x14ac:dyDescent="0.2"/>
    <row r="20436" x14ac:dyDescent="0.2"/>
    <row r="20437" x14ac:dyDescent="0.2"/>
    <row r="20438" x14ac:dyDescent="0.2"/>
    <row r="20439" x14ac:dyDescent="0.2"/>
    <row r="20440" x14ac:dyDescent="0.2"/>
    <row r="20441" x14ac:dyDescent="0.2"/>
    <row r="20442" x14ac:dyDescent="0.2"/>
    <row r="20443" x14ac:dyDescent="0.2"/>
    <row r="20444" x14ac:dyDescent="0.2"/>
    <row r="20445" x14ac:dyDescent="0.2"/>
    <row r="20446" x14ac:dyDescent="0.2"/>
    <row r="20447" x14ac:dyDescent="0.2"/>
    <row r="20448" x14ac:dyDescent="0.2"/>
    <row r="20449" x14ac:dyDescent="0.2"/>
    <row r="20450" x14ac:dyDescent="0.2"/>
    <row r="20451" x14ac:dyDescent="0.2"/>
    <row r="20452" x14ac:dyDescent="0.2"/>
    <row r="20453" x14ac:dyDescent="0.2"/>
    <row r="20454" x14ac:dyDescent="0.2"/>
    <row r="20455" x14ac:dyDescent="0.2"/>
    <row r="20456" x14ac:dyDescent="0.2"/>
    <row r="20457" x14ac:dyDescent="0.2"/>
    <row r="20458" x14ac:dyDescent="0.2"/>
    <row r="20459" x14ac:dyDescent="0.2"/>
    <row r="20460" x14ac:dyDescent="0.2"/>
    <row r="20461" x14ac:dyDescent="0.2"/>
    <row r="20462" x14ac:dyDescent="0.2"/>
    <row r="20463" x14ac:dyDescent="0.2"/>
    <row r="20464" x14ac:dyDescent="0.2"/>
    <row r="20465" x14ac:dyDescent="0.2"/>
    <row r="20466" x14ac:dyDescent="0.2"/>
    <row r="20467" x14ac:dyDescent="0.2"/>
    <row r="20468" x14ac:dyDescent="0.2"/>
    <row r="20469" x14ac:dyDescent="0.2"/>
    <row r="20470" x14ac:dyDescent="0.2"/>
    <row r="20471" x14ac:dyDescent="0.2"/>
    <row r="20472" x14ac:dyDescent="0.2"/>
    <row r="20473" x14ac:dyDescent="0.2"/>
    <row r="20474" x14ac:dyDescent="0.2"/>
    <row r="20475" x14ac:dyDescent="0.2"/>
    <row r="20476" x14ac:dyDescent="0.2"/>
    <row r="20477" x14ac:dyDescent="0.2"/>
    <row r="20478" x14ac:dyDescent="0.2"/>
    <row r="20479" x14ac:dyDescent="0.2"/>
    <row r="20480" x14ac:dyDescent="0.2"/>
    <row r="20481" x14ac:dyDescent="0.2"/>
    <row r="20482" x14ac:dyDescent="0.2"/>
    <row r="20483" x14ac:dyDescent="0.2"/>
    <row r="20484" x14ac:dyDescent="0.2"/>
    <row r="20485" x14ac:dyDescent="0.2"/>
    <row r="20486" x14ac:dyDescent="0.2"/>
    <row r="20487" x14ac:dyDescent="0.2"/>
    <row r="20488" x14ac:dyDescent="0.2"/>
    <row r="20489" x14ac:dyDescent="0.2"/>
    <row r="20490" x14ac:dyDescent="0.2"/>
    <row r="20491" x14ac:dyDescent="0.2"/>
    <row r="20492" x14ac:dyDescent="0.2"/>
    <row r="20493" x14ac:dyDescent="0.2"/>
    <row r="20494" x14ac:dyDescent="0.2"/>
    <row r="20495" x14ac:dyDescent="0.2"/>
    <row r="20496" x14ac:dyDescent="0.2"/>
    <row r="20497" x14ac:dyDescent="0.2"/>
    <row r="20498" x14ac:dyDescent="0.2"/>
    <row r="20499" x14ac:dyDescent="0.2"/>
    <row r="20500" x14ac:dyDescent="0.2"/>
    <row r="20501" x14ac:dyDescent="0.2"/>
    <row r="20502" x14ac:dyDescent="0.2"/>
    <row r="20503" x14ac:dyDescent="0.2"/>
    <row r="20504" x14ac:dyDescent="0.2"/>
    <row r="20505" x14ac:dyDescent="0.2"/>
    <row r="20506" x14ac:dyDescent="0.2"/>
    <row r="20507" x14ac:dyDescent="0.2"/>
    <row r="20508" x14ac:dyDescent="0.2"/>
    <row r="20509" x14ac:dyDescent="0.2"/>
    <row r="20510" x14ac:dyDescent="0.2"/>
    <row r="20511" x14ac:dyDescent="0.2"/>
    <row r="20512" x14ac:dyDescent="0.2"/>
    <row r="20513" x14ac:dyDescent="0.2"/>
    <row r="20514" x14ac:dyDescent="0.2"/>
    <row r="20515" x14ac:dyDescent="0.2"/>
    <row r="20516" x14ac:dyDescent="0.2"/>
    <row r="20517" x14ac:dyDescent="0.2"/>
    <row r="20518" x14ac:dyDescent="0.2"/>
    <row r="20519" x14ac:dyDescent="0.2"/>
    <row r="20520" x14ac:dyDescent="0.2"/>
    <row r="20521" x14ac:dyDescent="0.2"/>
    <row r="20522" x14ac:dyDescent="0.2"/>
    <row r="20523" x14ac:dyDescent="0.2"/>
    <row r="20524" x14ac:dyDescent="0.2"/>
    <row r="20525" x14ac:dyDescent="0.2"/>
    <row r="20526" x14ac:dyDescent="0.2"/>
    <row r="20527" x14ac:dyDescent="0.2"/>
    <row r="20528" x14ac:dyDescent="0.2"/>
    <row r="20529" x14ac:dyDescent="0.2"/>
    <row r="20530" x14ac:dyDescent="0.2"/>
    <row r="20531" x14ac:dyDescent="0.2"/>
    <row r="20532" x14ac:dyDescent="0.2"/>
    <row r="20533" x14ac:dyDescent="0.2"/>
    <row r="20534" x14ac:dyDescent="0.2"/>
    <row r="20535" x14ac:dyDescent="0.2"/>
    <row r="20536" x14ac:dyDescent="0.2"/>
    <row r="20537" x14ac:dyDescent="0.2"/>
    <row r="20538" x14ac:dyDescent="0.2"/>
    <row r="20539" x14ac:dyDescent="0.2"/>
    <row r="20540" x14ac:dyDescent="0.2"/>
    <row r="20541" x14ac:dyDescent="0.2"/>
    <row r="20542" x14ac:dyDescent="0.2"/>
    <row r="20543" x14ac:dyDescent="0.2"/>
    <row r="20544" x14ac:dyDescent="0.2"/>
    <row r="20545" x14ac:dyDescent="0.2"/>
    <row r="20546" x14ac:dyDescent="0.2"/>
    <row r="20547" x14ac:dyDescent="0.2"/>
    <row r="20548" x14ac:dyDescent="0.2"/>
    <row r="20549" x14ac:dyDescent="0.2"/>
    <row r="20550" x14ac:dyDescent="0.2"/>
    <row r="20551" x14ac:dyDescent="0.2"/>
    <row r="20552" x14ac:dyDescent="0.2"/>
    <row r="20553" x14ac:dyDescent="0.2"/>
    <row r="20554" x14ac:dyDescent="0.2"/>
    <row r="20555" x14ac:dyDescent="0.2"/>
    <row r="20556" x14ac:dyDescent="0.2"/>
    <row r="20557" x14ac:dyDescent="0.2"/>
    <row r="20558" x14ac:dyDescent="0.2"/>
    <row r="20559" x14ac:dyDescent="0.2"/>
    <row r="20560" x14ac:dyDescent="0.2"/>
    <row r="20561" x14ac:dyDescent="0.2"/>
    <row r="20562" x14ac:dyDescent="0.2"/>
    <row r="20563" x14ac:dyDescent="0.2"/>
    <row r="20564" x14ac:dyDescent="0.2"/>
    <row r="20565" x14ac:dyDescent="0.2"/>
    <row r="20566" x14ac:dyDescent="0.2"/>
    <row r="20567" x14ac:dyDescent="0.2"/>
    <row r="20568" x14ac:dyDescent="0.2"/>
    <row r="20569" x14ac:dyDescent="0.2"/>
    <row r="20570" x14ac:dyDescent="0.2"/>
    <row r="20571" x14ac:dyDescent="0.2"/>
    <row r="20572" x14ac:dyDescent="0.2"/>
    <row r="20573" x14ac:dyDescent="0.2"/>
    <row r="20574" x14ac:dyDescent="0.2"/>
    <row r="20575" x14ac:dyDescent="0.2"/>
    <row r="20576" x14ac:dyDescent="0.2"/>
    <row r="20577" x14ac:dyDescent="0.2"/>
    <row r="20578" x14ac:dyDescent="0.2"/>
    <row r="20579" x14ac:dyDescent="0.2"/>
    <row r="20580" x14ac:dyDescent="0.2"/>
    <row r="20581" x14ac:dyDescent="0.2"/>
    <row r="20582" x14ac:dyDescent="0.2"/>
    <row r="20583" x14ac:dyDescent="0.2"/>
    <row r="20584" x14ac:dyDescent="0.2"/>
    <row r="20585" x14ac:dyDescent="0.2"/>
    <row r="20586" x14ac:dyDescent="0.2"/>
    <row r="20587" x14ac:dyDescent="0.2"/>
    <row r="20588" x14ac:dyDescent="0.2"/>
    <row r="20589" x14ac:dyDescent="0.2"/>
    <row r="20590" x14ac:dyDescent="0.2"/>
    <row r="20591" x14ac:dyDescent="0.2"/>
    <row r="20592" x14ac:dyDescent="0.2"/>
    <row r="20593" x14ac:dyDescent="0.2"/>
    <row r="20594" x14ac:dyDescent="0.2"/>
    <row r="20595" x14ac:dyDescent="0.2"/>
    <row r="20596" x14ac:dyDescent="0.2"/>
    <row r="20597" x14ac:dyDescent="0.2"/>
    <row r="20598" x14ac:dyDescent="0.2"/>
    <row r="20599" x14ac:dyDescent="0.2"/>
    <row r="20600" x14ac:dyDescent="0.2"/>
    <row r="20601" x14ac:dyDescent="0.2"/>
    <row r="20602" x14ac:dyDescent="0.2"/>
    <row r="20603" x14ac:dyDescent="0.2"/>
    <row r="20604" x14ac:dyDescent="0.2"/>
    <row r="20605" x14ac:dyDescent="0.2"/>
    <row r="20606" x14ac:dyDescent="0.2"/>
    <row r="20607" x14ac:dyDescent="0.2"/>
    <row r="20608" x14ac:dyDescent="0.2"/>
    <row r="20609" x14ac:dyDescent="0.2"/>
    <row r="20610" x14ac:dyDescent="0.2"/>
    <row r="20611" x14ac:dyDescent="0.2"/>
    <row r="20612" x14ac:dyDescent="0.2"/>
    <row r="20613" x14ac:dyDescent="0.2"/>
    <row r="20614" x14ac:dyDescent="0.2"/>
    <row r="20615" x14ac:dyDescent="0.2"/>
    <row r="20616" x14ac:dyDescent="0.2"/>
    <row r="20617" x14ac:dyDescent="0.2"/>
    <row r="20618" x14ac:dyDescent="0.2"/>
    <row r="20619" x14ac:dyDescent="0.2"/>
    <row r="20620" x14ac:dyDescent="0.2"/>
    <row r="20621" x14ac:dyDescent="0.2"/>
    <row r="20622" x14ac:dyDescent="0.2"/>
    <row r="20623" x14ac:dyDescent="0.2"/>
    <row r="20624" x14ac:dyDescent="0.2"/>
    <row r="20625" x14ac:dyDescent="0.2"/>
    <row r="20626" x14ac:dyDescent="0.2"/>
    <row r="20627" x14ac:dyDescent="0.2"/>
    <row r="20628" x14ac:dyDescent="0.2"/>
    <row r="20629" x14ac:dyDescent="0.2"/>
    <row r="20630" x14ac:dyDescent="0.2"/>
    <row r="20631" x14ac:dyDescent="0.2"/>
    <row r="20632" x14ac:dyDescent="0.2"/>
    <row r="20633" x14ac:dyDescent="0.2"/>
    <row r="20634" x14ac:dyDescent="0.2"/>
    <row r="20635" x14ac:dyDescent="0.2"/>
    <row r="20636" x14ac:dyDescent="0.2"/>
    <row r="20637" x14ac:dyDescent="0.2"/>
    <row r="20638" x14ac:dyDescent="0.2"/>
    <row r="20639" x14ac:dyDescent="0.2"/>
    <row r="20640" x14ac:dyDescent="0.2"/>
    <row r="20641" x14ac:dyDescent="0.2"/>
    <row r="20642" x14ac:dyDescent="0.2"/>
    <row r="20643" x14ac:dyDescent="0.2"/>
    <row r="20644" x14ac:dyDescent="0.2"/>
    <row r="20645" x14ac:dyDescent="0.2"/>
    <row r="20646" x14ac:dyDescent="0.2"/>
    <row r="20647" x14ac:dyDescent="0.2"/>
    <row r="20648" x14ac:dyDescent="0.2"/>
    <row r="20649" x14ac:dyDescent="0.2"/>
    <row r="20650" x14ac:dyDescent="0.2"/>
    <row r="20651" x14ac:dyDescent="0.2"/>
    <row r="20652" x14ac:dyDescent="0.2"/>
    <row r="20653" x14ac:dyDescent="0.2"/>
    <row r="20654" x14ac:dyDescent="0.2"/>
    <row r="20655" x14ac:dyDescent="0.2"/>
    <row r="20656" x14ac:dyDescent="0.2"/>
    <row r="20657" x14ac:dyDescent="0.2"/>
    <row r="20658" x14ac:dyDescent="0.2"/>
    <row r="20659" x14ac:dyDescent="0.2"/>
    <row r="20660" x14ac:dyDescent="0.2"/>
    <row r="20661" x14ac:dyDescent="0.2"/>
    <row r="20662" x14ac:dyDescent="0.2"/>
    <row r="20663" x14ac:dyDescent="0.2"/>
    <row r="20664" x14ac:dyDescent="0.2"/>
    <row r="20665" x14ac:dyDescent="0.2"/>
    <row r="20666" x14ac:dyDescent="0.2"/>
    <row r="20667" x14ac:dyDescent="0.2"/>
    <row r="20668" x14ac:dyDescent="0.2"/>
    <row r="20669" x14ac:dyDescent="0.2"/>
    <row r="20670" x14ac:dyDescent="0.2"/>
    <row r="20671" x14ac:dyDescent="0.2"/>
    <row r="20672" x14ac:dyDescent="0.2"/>
    <row r="20673" x14ac:dyDescent="0.2"/>
    <row r="20674" x14ac:dyDescent="0.2"/>
    <row r="20675" x14ac:dyDescent="0.2"/>
    <row r="20676" x14ac:dyDescent="0.2"/>
    <row r="20677" x14ac:dyDescent="0.2"/>
    <row r="20678" x14ac:dyDescent="0.2"/>
    <row r="20679" x14ac:dyDescent="0.2"/>
    <row r="20680" x14ac:dyDescent="0.2"/>
    <row r="20681" x14ac:dyDescent="0.2"/>
    <row r="20682" x14ac:dyDescent="0.2"/>
    <row r="20683" x14ac:dyDescent="0.2"/>
    <row r="20684" x14ac:dyDescent="0.2"/>
    <row r="20685" x14ac:dyDescent="0.2"/>
    <row r="20686" x14ac:dyDescent="0.2"/>
    <row r="20687" x14ac:dyDescent="0.2"/>
    <row r="20688" x14ac:dyDescent="0.2"/>
    <row r="20689" x14ac:dyDescent="0.2"/>
    <row r="20690" x14ac:dyDescent="0.2"/>
    <row r="20691" x14ac:dyDescent="0.2"/>
    <row r="20692" x14ac:dyDescent="0.2"/>
    <row r="20693" x14ac:dyDescent="0.2"/>
    <row r="20694" x14ac:dyDescent="0.2"/>
    <row r="20695" x14ac:dyDescent="0.2"/>
    <row r="20696" x14ac:dyDescent="0.2"/>
    <row r="20697" x14ac:dyDescent="0.2"/>
    <row r="20698" x14ac:dyDescent="0.2"/>
    <row r="20699" x14ac:dyDescent="0.2"/>
    <row r="20700" x14ac:dyDescent="0.2"/>
    <row r="20701" x14ac:dyDescent="0.2"/>
    <row r="20702" x14ac:dyDescent="0.2"/>
    <row r="20703" x14ac:dyDescent="0.2"/>
    <row r="20704" x14ac:dyDescent="0.2"/>
    <row r="20705" x14ac:dyDescent="0.2"/>
    <row r="20706" x14ac:dyDescent="0.2"/>
    <row r="20707" x14ac:dyDescent="0.2"/>
    <row r="20708" x14ac:dyDescent="0.2"/>
    <row r="20709" x14ac:dyDescent="0.2"/>
    <row r="20710" x14ac:dyDescent="0.2"/>
    <row r="20711" x14ac:dyDescent="0.2"/>
    <row r="20712" x14ac:dyDescent="0.2"/>
    <row r="20713" x14ac:dyDescent="0.2"/>
    <row r="20714" x14ac:dyDescent="0.2"/>
    <row r="20715" x14ac:dyDescent="0.2"/>
    <row r="20716" x14ac:dyDescent="0.2"/>
    <row r="20717" x14ac:dyDescent="0.2"/>
    <row r="20718" x14ac:dyDescent="0.2"/>
    <row r="20719" x14ac:dyDescent="0.2"/>
    <row r="20720" x14ac:dyDescent="0.2"/>
    <row r="20721" x14ac:dyDescent="0.2"/>
    <row r="20722" x14ac:dyDescent="0.2"/>
    <row r="20723" x14ac:dyDescent="0.2"/>
    <row r="20724" x14ac:dyDescent="0.2"/>
    <row r="20725" x14ac:dyDescent="0.2"/>
    <row r="20726" x14ac:dyDescent="0.2"/>
    <row r="20727" x14ac:dyDescent="0.2"/>
    <row r="20728" x14ac:dyDescent="0.2"/>
    <row r="20729" x14ac:dyDescent="0.2"/>
    <row r="20730" x14ac:dyDescent="0.2"/>
    <row r="20731" x14ac:dyDescent="0.2"/>
    <row r="20732" x14ac:dyDescent="0.2"/>
    <row r="20733" x14ac:dyDescent="0.2"/>
    <row r="20734" x14ac:dyDescent="0.2"/>
    <row r="20735" x14ac:dyDescent="0.2"/>
    <row r="20736" x14ac:dyDescent="0.2"/>
    <row r="20737" x14ac:dyDescent="0.2"/>
    <row r="20738" x14ac:dyDescent="0.2"/>
    <row r="20739" x14ac:dyDescent="0.2"/>
    <row r="20740" x14ac:dyDescent="0.2"/>
    <row r="20741" x14ac:dyDescent="0.2"/>
    <row r="20742" x14ac:dyDescent="0.2"/>
    <row r="20743" x14ac:dyDescent="0.2"/>
    <row r="20744" x14ac:dyDescent="0.2"/>
    <row r="20745" x14ac:dyDescent="0.2"/>
    <row r="20746" x14ac:dyDescent="0.2"/>
    <row r="20747" x14ac:dyDescent="0.2"/>
    <row r="20748" x14ac:dyDescent="0.2"/>
    <row r="20749" x14ac:dyDescent="0.2"/>
    <row r="20750" x14ac:dyDescent="0.2"/>
    <row r="20751" x14ac:dyDescent="0.2"/>
    <row r="20752" x14ac:dyDescent="0.2"/>
    <row r="20753" x14ac:dyDescent="0.2"/>
    <row r="20754" x14ac:dyDescent="0.2"/>
    <row r="20755" x14ac:dyDescent="0.2"/>
    <row r="20756" x14ac:dyDescent="0.2"/>
    <row r="20757" x14ac:dyDescent="0.2"/>
    <row r="20758" x14ac:dyDescent="0.2"/>
    <row r="20759" x14ac:dyDescent="0.2"/>
    <row r="20760" x14ac:dyDescent="0.2"/>
    <row r="20761" x14ac:dyDescent="0.2"/>
    <row r="20762" x14ac:dyDescent="0.2"/>
    <row r="20763" x14ac:dyDescent="0.2"/>
    <row r="20764" x14ac:dyDescent="0.2"/>
    <row r="20765" x14ac:dyDescent="0.2"/>
    <row r="20766" x14ac:dyDescent="0.2"/>
    <row r="20767" x14ac:dyDescent="0.2"/>
    <row r="20768" x14ac:dyDescent="0.2"/>
    <row r="20769" x14ac:dyDescent="0.2"/>
    <row r="20770" x14ac:dyDescent="0.2"/>
    <row r="20771" x14ac:dyDescent="0.2"/>
    <row r="20772" x14ac:dyDescent="0.2"/>
    <row r="20773" x14ac:dyDescent="0.2"/>
    <row r="20774" x14ac:dyDescent="0.2"/>
    <row r="20775" x14ac:dyDescent="0.2"/>
    <row r="20776" x14ac:dyDescent="0.2"/>
    <row r="20777" x14ac:dyDescent="0.2"/>
    <row r="20778" x14ac:dyDescent="0.2"/>
    <row r="20779" x14ac:dyDescent="0.2"/>
    <row r="20780" x14ac:dyDescent="0.2"/>
    <row r="20781" x14ac:dyDescent="0.2"/>
    <row r="20782" x14ac:dyDescent="0.2"/>
    <row r="20783" x14ac:dyDescent="0.2"/>
    <row r="20784" x14ac:dyDescent="0.2"/>
    <row r="20785" x14ac:dyDescent="0.2"/>
    <row r="20786" x14ac:dyDescent="0.2"/>
    <row r="20787" x14ac:dyDescent="0.2"/>
    <row r="20788" x14ac:dyDescent="0.2"/>
    <row r="20789" x14ac:dyDescent="0.2"/>
    <row r="20790" x14ac:dyDescent="0.2"/>
    <row r="20791" x14ac:dyDescent="0.2"/>
    <row r="20792" x14ac:dyDescent="0.2"/>
    <row r="20793" x14ac:dyDescent="0.2"/>
    <row r="20794" x14ac:dyDescent="0.2"/>
    <row r="20795" x14ac:dyDescent="0.2"/>
    <row r="20796" x14ac:dyDescent="0.2"/>
    <row r="20797" x14ac:dyDescent="0.2"/>
    <row r="20798" x14ac:dyDescent="0.2"/>
    <row r="20799" x14ac:dyDescent="0.2"/>
    <row r="20800" x14ac:dyDescent="0.2"/>
    <row r="20801" x14ac:dyDescent="0.2"/>
    <row r="20802" x14ac:dyDescent="0.2"/>
    <row r="20803" x14ac:dyDescent="0.2"/>
    <row r="20804" x14ac:dyDescent="0.2"/>
    <row r="20805" x14ac:dyDescent="0.2"/>
    <row r="20806" x14ac:dyDescent="0.2"/>
    <row r="20807" x14ac:dyDescent="0.2"/>
    <row r="20808" x14ac:dyDescent="0.2"/>
    <row r="20809" x14ac:dyDescent="0.2"/>
    <row r="20810" x14ac:dyDescent="0.2"/>
    <row r="20811" x14ac:dyDescent="0.2"/>
    <row r="20812" x14ac:dyDescent="0.2"/>
    <row r="20813" x14ac:dyDescent="0.2"/>
    <row r="20814" x14ac:dyDescent="0.2"/>
    <row r="20815" x14ac:dyDescent="0.2"/>
    <row r="20816" x14ac:dyDescent="0.2"/>
    <row r="20817" x14ac:dyDescent="0.2"/>
    <row r="20818" x14ac:dyDescent="0.2"/>
    <row r="20819" x14ac:dyDescent="0.2"/>
    <row r="20820" x14ac:dyDescent="0.2"/>
    <row r="20821" x14ac:dyDescent="0.2"/>
    <row r="20822" x14ac:dyDescent="0.2"/>
    <row r="20823" x14ac:dyDescent="0.2"/>
    <row r="20824" x14ac:dyDescent="0.2"/>
    <row r="20825" x14ac:dyDescent="0.2"/>
    <row r="20826" x14ac:dyDescent="0.2"/>
    <row r="20827" x14ac:dyDescent="0.2"/>
    <row r="20828" x14ac:dyDescent="0.2"/>
    <row r="20829" x14ac:dyDescent="0.2"/>
    <row r="20830" x14ac:dyDescent="0.2"/>
    <row r="20831" x14ac:dyDescent="0.2"/>
    <row r="20832" x14ac:dyDescent="0.2"/>
    <row r="20833" x14ac:dyDescent="0.2"/>
    <row r="20834" x14ac:dyDescent="0.2"/>
    <row r="20835" x14ac:dyDescent="0.2"/>
    <row r="20836" x14ac:dyDescent="0.2"/>
    <row r="20837" x14ac:dyDescent="0.2"/>
    <row r="20838" x14ac:dyDescent="0.2"/>
    <row r="20839" x14ac:dyDescent="0.2"/>
    <row r="20840" x14ac:dyDescent="0.2"/>
    <row r="20841" x14ac:dyDescent="0.2"/>
    <row r="20842" x14ac:dyDescent="0.2"/>
    <row r="20843" x14ac:dyDescent="0.2"/>
    <row r="20844" x14ac:dyDescent="0.2"/>
    <row r="20845" x14ac:dyDescent="0.2"/>
    <row r="20846" x14ac:dyDescent="0.2"/>
    <row r="20847" x14ac:dyDescent="0.2"/>
    <row r="20848" x14ac:dyDescent="0.2"/>
    <row r="20849" x14ac:dyDescent="0.2"/>
    <row r="20850" x14ac:dyDescent="0.2"/>
    <row r="20851" x14ac:dyDescent="0.2"/>
    <row r="20852" x14ac:dyDescent="0.2"/>
    <row r="20853" x14ac:dyDescent="0.2"/>
    <row r="20854" x14ac:dyDescent="0.2"/>
    <row r="20855" x14ac:dyDescent="0.2"/>
    <row r="20856" x14ac:dyDescent="0.2"/>
    <row r="20857" x14ac:dyDescent="0.2"/>
    <row r="20858" x14ac:dyDescent="0.2"/>
    <row r="20859" x14ac:dyDescent="0.2"/>
    <row r="20860" x14ac:dyDescent="0.2"/>
    <row r="20861" x14ac:dyDescent="0.2"/>
    <row r="20862" x14ac:dyDescent="0.2"/>
    <row r="20863" x14ac:dyDescent="0.2"/>
    <row r="20864" x14ac:dyDescent="0.2"/>
    <row r="20865" x14ac:dyDescent="0.2"/>
    <row r="20866" x14ac:dyDescent="0.2"/>
    <row r="20867" x14ac:dyDescent="0.2"/>
    <row r="20868" x14ac:dyDescent="0.2"/>
    <row r="20869" x14ac:dyDescent="0.2"/>
    <row r="20870" x14ac:dyDescent="0.2"/>
    <row r="20871" x14ac:dyDescent="0.2"/>
    <row r="20872" x14ac:dyDescent="0.2"/>
    <row r="20873" x14ac:dyDescent="0.2"/>
    <row r="20874" x14ac:dyDescent="0.2"/>
    <row r="20875" x14ac:dyDescent="0.2"/>
    <row r="20876" x14ac:dyDescent="0.2"/>
    <row r="20877" x14ac:dyDescent="0.2"/>
    <row r="20878" x14ac:dyDescent="0.2"/>
    <row r="20879" x14ac:dyDescent="0.2"/>
    <row r="20880" x14ac:dyDescent="0.2"/>
    <row r="20881" x14ac:dyDescent="0.2"/>
    <row r="20882" x14ac:dyDescent="0.2"/>
    <row r="20883" x14ac:dyDescent="0.2"/>
    <row r="20884" x14ac:dyDescent="0.2"/>
    <row r="20885" x14ac:dyDescent="0.2"/>
    <row r="20886" x14ac:dyDescent="0.2"/>
    <row r="20887" x14ac:dyDescent="0.2"/>
    <row r="20888" x14ac:dyDescent="0.2"/>
    <row r="20889" x14ac:dyDescent="0.2"/>
    <row r="20890" x14ac:dyDescent="0.2"/>
    <row r="20891" x14ac:dyDescent="0.2"/>
    <row r="20892" x14ac:dyDescent="0.2"/>
    <row r="20893" x14ac:dyDescent="0.2"/>
    <row r="20894" x14ac:dyDescent="0.2"/>
    <row r="20895" x14ac:dyDescent="0.2"/>
    <row r="20896" x14ac:dyDescent="0.2"/>
    <row r="20897" x14ac:dyDescent="0.2"/>
    <row r="20898" x14ac:dyDescent="0.2"/>
    <row r="20899" x14ac:dyDescent="0.2"/>
    <row r="20900" x14ac:dyDescent="0.2"/>
    <row r="20901" x14ac:dyDescent="0.2"/>
    <row r="20902" x14ac:dyDescent="0.2"/>
    <row r="20903" x14ac:dyDescent="0.2"/>
    <row r="20904" x14ac:dyDescent="0.2"/>
    <row r="20905" x14ac:dyDescent="0.2"/>
    <row r="20906" x14ac:dyDescent="0.2"/>
    <row r="20907" x14ac:dyDescent="0.2"/>
    <row r="20908" x14ac:dyDescent="0.2"/>
    <row r="20909" x14ac:dyDescent="0.2"/>
    <row r="20910" x14ac:dyDescent="0.2"/>
    <row r="20911" x14ac:dyDescent="0.2"/>
    <row r="20912" x14ac:dyDescent="0.2"/>
    <row r="20913" x14ac:dyDescent="0.2"/>
    <row r="20914" x14ac:dyDescent="0.2"/>
    <row r="20915" x14ac:dyDescent="0.2"/>
    <row r="20916" x14ac:dyDescent="0.2"/>
    <row r="20917" x14ac:dyDescent="0.2"/>
    <row r="20918" x14ac:dyDescent="0.2"/>
    <row r="20919" x14ac:dyDescent="0.2"/>
    <row r="20920" x14ac:dyDescent="0.2"/>
    <row r="20921" x14ac:dyDescent="0.2"/>
    <row r="20922" x14ac:dyDescent="0.2"/>
    <row r="20923" x14ac:dyDescent="0.2"/>
    <row r="20924" x14ac:dyDescent="0.2"/>
    <row r="20925" x14ac:dyDescent="0.2"/>
    <row r="20926" x14ac:dyDescent="0.2"/>
    <row r="20927" x14ac:dyDescent="0.2"/>
    <row r="20928" x14ac:dyDescent="0.2"/>
    <row r="20929" x14ac:dyDescent="0.2"/>
    <row r="20930" x14ac:dyDescent="0.2"/>
    <row r="20931" x14ac:dyDescent="0.2"/>
    <row r="20932" x14ac:dyDescent="0.2"/>
    <row r="20933" x14ac:dyDescent="0.2"/>
    <row r="20934" x14ac:dyDescent="0.2"/>
    <row r="20935" x14ac:dyDescent="0.2"/>
    <row r="20936" x14ac:dyDescent="0.2"/>
    <row r="20937" x14ac:dyDescent="0.2"/>
    <row r="20938" x14ac:dyDescent="0.2"/>
    <row r="20939" x14ac:dyDescent="0.2"/>
    <row r="20940" x14ac:dyDescent="0.2"/>
    <row r="20941" x14ac:dyDescent="0.2"/>
    <row r="20942" x14ac:dyDescent="0.2"/>
    <row r="20943" x14ac:dyDescent="0.2"/>
    <row r="20944" x14ac:dyDescent="0.2"/>
    <row r="20945" x14ac:dyDescent="0.2"/>
    <row r="20946" x14ac:dyDescent="0.2"/>
    <row r="20947" x14ac:dyDescent="0.2"/>
    <row r="20948" x14ac:dyDescent="0.2"/>
    <row r="20949" x14ac:dyDescent="0.2"/>
    <row r="20950" x14ac:dyDescent="0.2"/>
    <row r="20951" x14ac:dyDescent="0.2"/>
    <row r="20952" x14ac:dyDescent="0.2"/>
    <row r="20953" x14ac:dyDescent="0.2"/>
    <row r="20954" x14ac:dyDescent="0.2"/>
    <row r="20955" x14ac:dyDescent="0.2"/>
    <row r="20956" x14ac:dyDescent="0.2"/>
    <row r="20957" x14ac:dyDescent="0.2"/>
    <row r="20958" x14ac:dyDescent="0.2"/>
    <row r="20959" x14ac:dyDescent="0.2"/>
    <row r="20960" x14ac:dyDescent="0.2"/>
    <row r="20961" x14ac:dyDescent="0.2"/>
    <row r="20962" x14ac:dyDescent="0.2"/>
    <row r="20963" x14ac:dyDescent="0.2"/>
    <row r="20964" x14ac:dyDescent="0.2"/>
    <row r="20965" x14ac:dyDescent="0.2"/>
    <row r="20966" x14ac:dyDescent="0.2"/>
    <row r="20967" x14ac:dyDescent="0.2"/>
    <row r="20968" x14ac:dyDescent="0.2"/>
    <row r="20969" x14ac:dyDescent="0.2"/>
    <row r="20970" x14ac:dyDescent="0.2"/>
    <row r="20971" x14ac:dyDescent="0.2"/>
    <row r="20972" x14ac:dyDescent="0.2"/>
    <row r="20973" x14ac:dyDescent="0.2"/>
    <row r="20974" x14ac:dyDescent="0.2"/>
    <row r="20975" x14ac:dyDescent="0.2"/>
    <row r="20976" x14ac:dyDescent="0.2"/>
    <row r="20977" x14ac:dyDescent="0.2"/>
    <row r="20978" x14ac:dyDescent="0.2"/>
    <row r="20979" x14ac:dyDescent="0.2"/>
    <row r="20980" x14ac:dyDescent="0.2"/>
    <row r="20981" x14ac:dyDescent="0.2"/>
    <row r="20982" x14ac:dyDescent="0.2"/>
    <row r="20983" x14ac:dyDescent="0.2"/>
    <row r="20984" x14ac:dyDescent="0.2"/>
    <row r="20985" x14ac:dyDescent="0.2"/>
    <row r="20986" x14ac:dyDescent="0.2"/>
    <row r="20987" x14ac:dyDescent="0.2"/>
    <row r="20988" x14ac:dyDescent="0.2"/>
    <row r="20989" x14ac:dyDescent="0.2"/>
    <row r="20990" x14ac:dyDescent="0.2"/>
    <row r="20991" x14ac:dyDescent="0.2"/>
    <row r="20992" x14ac:dyDescent="0.2"/>
    <row r="20993" x14ac:dyDescent="0.2"/>
    <row r="20994" x14ac:dyDescent="0.2"/>
    <row r="20995" x14ac:dyDescent="0.2"/>
    <row r="20996" x14ac:dyDescent="0.2"/>
    <row r="20997" x14ac:dyDescent="0.2"/>
    <row r="20998" x14ac:dyDescent="0.2"/>
    <row r="20999" x14ac:dyDescent="0.2"/>
    <row r="21000" x14ac:dyDescent="0.2"/>
    <row r="21001" x14ac:dyDescent="0.2"/>
    <row r="21002" x14ac:dyDescent="0.2"/>
    <row r="21003" x14ac:dyDescent="0.2"/>
    <row r="21004" x14ac:dyDescent="0.2"/>
    <row r="21005" x14ac:dyDescent="0.2"/>
    <row r="21006" x14ac:dyDescent="0.2"/>
    <row r="21007" x14ac:dyDescent="0.2"/>
    <row r="21008" x14ac:dyDescent="0.2"/>
    <row r="21009" x14ac:dyDescent="0.2"/>
    <row r="21010" x14ac:dyDescent="0.2"/>
    <row r="21011" x14ac:dyDescent="0.2"/>
    <row r="21012" x14ac:dyDescent="0.2"/>
    <row r="21013" x14ac:dyDescent="0.2"/>
    <row r="21014" x14ac:dyDescent="0.2"/>
    <row r="21015" x14ac:dyDescent="0.2"/>
    <row r="21016" x14ac:dyDescent="0.2"/>
    <row r="21017" x14ac:dyDescent="0.2"/>
    <row r="21018" x14ac:dyDescent="0.2"/>
    <row r="21019" x14ac:dyDescent="0.2"/>
    <row r="21020" x14ac:dyDescent="0.2"/>
    <row r="21021" x14ac:dyDescent="0.2"/>
    <row r="21022" x14ac:dyDescent="0.2"/>
    <row r="21023" x14ac:dyDescent="0.2"/>
    <row r="21024" x14ac:dyDescent="0.2"/>
    <row r="21025" x14ac:dyDescent="0.2"/>
    <row r="21026" x14ac:dyDescent="0.2"/>
    <row r="21027" x14ac:dyDescent="0.2"/>
    <row r="21028" x14ac:dyDescent="0.2"/>
    <row r="21029" x14ac:dyDescent="0.2"/>
    <row r="21030" x14ac:dyDescent="0.2"/>
    <row r="21031" x14ac:dyDescent="0.2"/>
    <row r="21032" x14ac:dyDescent="0.2"/>
    <row r="21033" x14ac:dyDescent="0.2"/>
    <row r="21034" x14ac:dyDescent="0.2"/>
    <row r="21035" x14ac:dyDescent="0.2"/>
    <row r="21036" x14ac:dyDescent="0.2"/>
    <row r="21037" x14ac:dyDescent="0.2"/>
    <row r="21038" x14ac:dyDescent="0.2"/>
    <row r="21039" x14ac:dyDescent="0.2"/>
    <row r="21040" x14ac:dyDescent="0.2"/>
    <row r="21041" x14ac:dyDescent="0.2"/>
    <row r="21042" x14ac:dyDescent="0.2"/>
    <row r="21043" x14ac:dyDescent="0.2"/>
    <row r="21044" x14ac:dyDescent="0.2"/>
    <row r="21045" x14ac:dyDescent="0.2"/>
    <row r="21046" x14ac:dyDescent="0.2"/>
    <row r="21047" x14ac:dyDescent="0.2"/>
    <row r="21048" x14ac:dyDescent="0.2"/>
    <row r="21049" x14ac:dyDescent="0.2"/>
    <row r="21050" x14ac:dyDescent="0.2"/>
    <row r="21051" x14ac:dyDescent="0.2"/>
    <row r="21052" x14ac:dyDescent="0.2"/>
    <row r="21053" x14ac:dyDescent="0.2"/>
    <row r="21054" x14ac:dyDescent="0.2"/>
    <row r="21055" x14ac:dyDescent="0.2"/>
    <row r="21056" x14ac:dyDescent="0.2"/>
    <row r="21057" x14ac:dyDescent="0.2"/>
    <row r="21058" x14ac:dyDescent="0.2"/>
    <row r="21059" x14ac:dyDescent="0.2"/>
    <row r="21060" x14ac:dyDescent="0.2"/>
    <row r="21061" x14ac:dyDescent="0.2"/>
    <row r="21062" x14ac:dyDescent="0.2"/>
    <row r="21063" x14ac:dyDescent="0.2"/>
    <row r="21064" x14ac:dyDescent="0.2"/>
    <row r="21065" x14ac:dyDescent="0.2"/>
    <row r="21066" x14ac:dyDescent="0.2"/>
    <row r="21067" x14ac:dyDescent="0.2"/>
    <row r="21068" x14ac:dyDescent="0.2"/>
    <row r="21069" x14ac:dyDescent="0.2"/>
    <row r="21070" x14ac:dyDescent="0.2"/>
    <row r="21071" x14ac:dyDescent="0.2"/>
    <row r="21072" x14ac:dyDescent="0.2"/>
    <row r="21073" x14ac:dyDescent="0.2"/>
    <row r="21074" x14ac:dyDescent="0.2"/>
    <row r="21075" x14ac:dyDescent="0.2"/>
    <row r="21076" x14ac:dyDescent="0.2"/>
    <row r="21077" x14ac:dyDescent="0.2"/>
    <row r="21078" x14ac:dyDescent="0.2"/>
    <row r="21079" x14ac:dyDescent="0.2"/>
    <row r="21080" x14ac:dyDescent="0.2"/>
    <row r="21081" x14ac:dyDescent="0.2"/>
    <row r="21082" x14ac:dyDescent="0.2"/>
    <row r="21083" x14ac:dyDescent="0.2"/>
    <row r="21084" x14ac:dyDescent="0.2"/>
    <row r="21085" x14ac:dyDescent="0.2"/>
    <row r="21086" x14ac:dyDescent="0.2"/>
    <row r="21087" x14ac:dyDescent="0.2"/>
    <row r="21088" x14ac:dyDescent="0.2"/>
    <row r="21089" x14ac:dyDescent="0.2"/>
    <row r="21090" x14ac:dyDescent="0.2"/>
    <row r="21091" x14ac:dyDescent="0.2"/>
    <row r="21092" x14ac:dyDescent="0.2"/>
    <row r="21093" x14ac:dyDescent="0.2"/>
    <row r="21094" x14ac:dyDescent="0.2"/>
    <row r="21095" x14ac:dyDescent="0.2"/>
    <row r="21096" x14ac:dyDescent="0.2"/>
    <row r="21097" x14ac:dyDescent="0.2"/>
    <row r="21098" x14ac:dyDescent="0.2"/>
    <row r="21099" x14ac:dyDescent="0.2"/>
    <row r="21100" x14ac:dyDescent="0.2"/>
    <row r="21101" x14ac:dyDescent="0.2"/>
    <row r="21102" x14ac:dyDescent="0.2"/>
    <row r="21103" x14ac:dyDescent="0.2"/>
    <row r="21104" x14ac:dyDescent="0.2"/>
    <row r="21105" x14ac:dyDescent="0.2"/>
    <row r="21106" x14ac:dyDescent="0.2"/>
    <row r="21107" x14ac:dyDescent="0.2"/>
    <row r="21108" x14ac:dyDescent="0.2"/>
    <row r="21109" x14ac:dyDescent="0.2"/>
    <row r="21110" x14ac:dyDescent="0.2"/>
    <row r="21111" x14ac:dyDescent="0.2"/>
    <row r="21112" x14ac:dyDescent="0.2"/>
    <row r="21113" x14ac:dyDescent="0.2"/>
    <row r="21114" x14ac:dyDescent="0.2"/>
    <row r="21115" x14ac:dyDescent="0.2"/>
    <row r="21116" x14ac:dyDescent="0.2"/>
    <row r="21117" x14ac:dyDescent="0.2"/>
    <row r="21118" x14ac:dyDescent="0.2"/>
    <row r="21119" x14ac:dyDescent="0.2"/>
    <row r="21120" x14ac:dyDescent="0.2"/>
    <row r="21121" x14ac:dyDescent="0.2"/>
    <row r="21122" x14ac:dyDescent="0.2"/>
    <row r="21123" x14ac:dyDescent="0.2"/>
    <row r="21124" x14ac:dyDescent="0.2"/>
    <row r="21125" x14ac:dyDescent="0.2"/>
    <row r="21126" x14ac:dyDescent="0.2"/>
    <row r="21127" x14ac:dyDescent="0.2"/>
    <row r="21128" x14ac:dyDescent="0.2"/>
    <row r="21129" x14ac:dyDescent="0.2"/>
    <row r="21130" x14ac:dyDescent="0.2"/>
    <row r="21131" x14ac:dyDescent="0.2"/>
    <row r="21132" x14ac:dyDescent="0.2"/>
    <row r="21133" x14ac:dyDescent="0.2"/>
    <row r="21134" x14ac:dyDescent="0.2"/>
    <row r="21135" x14ac:dyDescent="0.2"/>
    <row r="21136" x14ac:dyDescent="0.2"/>
    <row r="21137" x14ac:dyDescent="0.2"/>
    <row r="21138" x14ac:dyDescent="0.2"/>
    <row r="21139" x14ac:dyDescent="0.2"/>
    <row r="21140" x14ac:dyDescent="0.2"/>
    <row r="21141" x14ac:dyDescent="0.2"/>
    <row r="21142" x14ac:dyDescent="0.2"/>
    <row r="21143" x14ac:dyDescent="0.2"/>
    <row r="21144" x14ac:dyDescent="0.2"/>
    <row r="21145" x14ac:dyDescent="0.2"/>
    <row r="21146" x14ac:dyDescent="0.2"/>
    <row r="21147" x14ac:dyDescent="0.2"/>
    <row r="21148" x14ac:dyDescent="0.2"/>
    <row r="21149" x14ac:dyDescent="0.2"/>
    <row r="21150" x14ac:dyDescent="0.2"/>
    <row r="21151" x14ac:dyDescent="0.2"/>
    <row r="21152" x14ac:dyDescent="0.2"/>
    <row r="21153" x14ac:dyDescent="0.2"/>
    <row r="21154" x14ac:dyDescent="0.2"/>
    <row r="21155" x14ac:dyDescent="0.2"/>
    <row r="21156" x14ac:dyDescent="0.2"/>
    <row r="21157" x14ac:dyDescent="0.2"/>
    <row r="21158" x14ac:dyDescent="0.2"/>
    <row r="21159" x14ac:dyDescent="0.2"/>
    <row r="21160" x14ac:dyDescent="0.2"/>
    <row r="21161" x14ac:dyDescent="0.2"/>
    <row r="21162" x14ac:dyDescent="0.2"/>
    <row r="21163" x14ac:dyDescent="0.2"/>
    <row r="21164" x14ac:dyDescent="0.2"/>
    <row r="21165" x14ac:dyDescent="0.2"/>
    <row r="21166" x14ac:dyDescent="0.2"/>
    <row r="21167" x14ac:dyDescent="0.2"/>
    <row r="21168" x14ac:dyDescent="0.2"/>
    <row r="21169" x14ac:dyDescent="0.2"/>
    <row r="21170" x14ac:dyDescent="0.2"/>
    <row r="21171" x14ac:dyDescent="0.2"/>
    <row r="21172" x14ac:dyDescent="0.2"/>
    <row r="21173" x14ac:dyDescent="0.2"/>
    <row r="21174" x14ac:dyDescent="0.2"/>
    <row r="21175" x14ac:dyDescent="0.2"/>
    <row r="21176" x14ac:dyDescent="0.2"/>
    <row r="21177" x14ac:dyDescent="0.2"/>
    <row r="21178" x14ac:dyDescent="0.2"/>
    <row r="21179" x14ac:dyDescent="0.2"/>
    <row r="21180" x14ac:dyDescent="0.2"/>
    <row r="21181" x14ac:dyDescent="0.2"/>
    <row r="21182" x14ac:dyDescent="0.2"/>
    <row r="21183" x14ac:dyDescent="0.2"/>
    <row r="21184" x14ac:dyDescent="0.2"/>
    <row r="21185" x14ac:dyDescent="0.2"/>
    <row r="21186" x14ac:dyDescent="0.2"/>
    <row r="21187" x14ac:dyDescent="0.2"/>
    <row r="21188" x14ac:dyDescent="0.2"/>
    <row r="21189" x14ac:dyDescent="0.2"/>
    <row r="21190" x14ac:dyDescent="0.2"/>
    <row r="21191" x14ac:dyDescent="0.2"/>
    <row r="21192" x14ac:dyDescent="0.2"/>
    <row r="21193" x14ac:dyDescent="0.2"/>
    <row r="21194" x14ac:dyDescent="0.2"/>
    <row r="21195" x14ac:dyDescent="0.2"/>
    <row r="21196" x14ac:dyDescent="0.2"/>
    <row r="21197" x14ac:dyDescent="0.2"/>
    <row r="21198" x14ac:dyDescent="0.2"/>
    <row r="21199" x14ac:dyDescent="0.2"/>
    <row r="21200" x14ac:dyDescent="0.2"/>
    <row r="21201" x14ac:dyDescent="0.2"/>
    <row r="21202" x14ac:dyDescent="0.2"/>
    <row r="21203" x14ac:dyDescent="0.2"/>
    <row r="21204" x14ac:dyDescent="0.2"/>
    <row r="21205" x14ac:dyDescent="0.2"/>
    <row r="21206" x14ac:dyDescent="0.2"/>
    <row r="21207" x14ac:dyDescent="0.2"/>
    <row r="21208" x14ac:dyDescent="0.2"/>
    <row r="21209" x14ac:dyDescent="0.2"/>
    <row r="21210" x14ac:dyDescent="0.2"/>
    <row r="21211" x14ac:dyDescent="0.2"/>
    <row r="21212" x14ac:dyDescent="0.2"/>
    <row r="21213" x14ac:dyDescent="0.2"/>
    <row r="21214" x14ac:dyDescent="0.2"/>
    <row r="21215" x14ac:dyDescent="0.2"/>
    <row r="21216" x14ac:dyDescent="0.2"/>
    <row r="21217" x14ac:dyDescent="0.2"/>
    <row r="21218" x14ac:dyDescent="0.2"/>
    <row r="21219" x14ac:dyDescent="0.2"/>
    <row r="21220" x14ac:dyDescent="0.2"/>
    <row r="21221" x14ac:dyDescent="0.2"/>
    <row r="21222" x14ac:dyDescent="0.2"/>
    <row r="21223" x14ac:dyDescent="0.2"/>
    <row r="21224" x14ac:dyDescent="0.2"/>
    <row r="21225" x14ac:dyDescent="0.2"/>
    <row r="21226" x14ac:dyDescent="0.2"/>
    <row r="21227" x14ac:dyDescent="0.2"/>
    <row r="21228" x14ac:dyDescent="0.2"/>
    <row r="21229" x14ac:dyDescent="0.2"/>
    <row r="21230" x14ac:dyDescent="0.2"/>
    <row r="21231" x14ac:dyDescent="0.2"/>
    <row r="21232" x14ac:dyDescent="0.2"/>
    <row r="21233" x14ac:dyDescent="0.2"/>
    <row r="21234" x14ac:dyDescent="0.2"/>
    <row r="21235" x14ac:dyDescent="0.2"/>
    <row r="21236" x14ac:dyDescent="0.2"/>
    <row r="21237" x14ac:dyDescent="0.2"/>
    <row r="21238" x14ac:dyDescent="0.2"/>
    <row r="21239" x14ac:dyDescent="0.2"/>
    <row r="21240" x14ac:dyDescent="0.2"/>
    <row r="21241" x14ac:dyDescent="0.2"/>
    <row r="21242" x14ac:dyDescent="0.2"/>
    <row r="21243" x14ac:dyDescent="0.2"/>
    <row r="21244" x14ac:dyDescent="0.2"/>
    <row r="21245" x14ac:dyDescent="0.2"/>
    <row r="21246" x14ac:dyDescent="0.2"/>
    <row r="21247" x14ac:dyDescent="0.2"/>
    <row r="21248" x14ac:dyDescent="0.2"/>
    <row r="21249" x14ac:dyDescent="0.2"/>
    <row r="21250" x14ac:dyDescent="0.2"/>
    <row r="21251" x14ac:dyDescent="0.2"/>
    <row r="21252" x14ac:dyDescent="0.2"/>
    <row r="21253" x14ac:dyDescent="0.2"/>
    <row r="21254" x14ac:dyDescent="0.2"/>
    <row r="21255" x14ac:dyDescent="0.2"/>
    <row r="21256" x14ac:dyDescent="0.2"/>
    <row r="21257" x14ac:dyDescent="0.2"/>
    <row r="21258" x14ac:dyDescent="0.2"/>
    <row r="21259" x14ac:dyDescent="0.2"/>
    <row r="21260" x14ac:dyDescent="0.2"/>
    <row r="21261" x14ac:dyDescent="0.2"/>
    <row r="21262" x14ac:dyDescent="0.2"/>
    <row r="21263" x14ac:dyDescent="0.2"/>
    <row r="21264" x14ac:dyDescent="0.2"/>
    <row r="21265" x14ac:dyDescent="0.2"/>
    <row r="21266" x14ac:dyDescent="0.2"/>
    <row r="21267" x14ac:dyDescent="0.2"/>
    <row r="21268" x14ac:dyDescent="0.2"/>
    <row r="21269" x14ac:dyDescent="0.2"/>
    <row r="21270" x14ac:dyDescent="0.2"/>
    <row r="21271" x14ac:dyDescent="0.2"/>
    <row r="21272" x14ac:dyDescent="0.2"/>
    <row r="21273" x14ac:dyDescent="0.2"/>
    <row r="21274" x14ac:dyDescent="0.2"/>
    <row r="21275" x14ac:dyDescent="0.2"/>
    <row r="21276" x14ac:dyDescent="0.2"/>
    <row r="21277" x14ac:dyDescent="0.2"/>
    <row r="21278" x14ac:dyDescent="0.2"/>
    <row r="21279" x14ac:dyDescent="0.2"/>
    <row r="21280" x14ac:dyDescent="0.2"/>
    <row r="21281" x14ac:dyDescent="0.2"/>
    <row r="21282" x14ac:dyDescent="0.2"/>
    <row r="21283" x14ac:dyDescent="0.2"/>
    <row r="21284" x14ac:dyDescent="0.2"/>
    <row r="21285" x14ac:dyDescent="0.2"/>
    <row r="21286" x14ac:dyDescent="0.2"/>
    <row r="21287" x14ac:dyDescent="0.2"/>
    <row r="21288" x14ac:dyDescent="0.2"/>
    <row r="21289" x14ac:dyDescent="0.2"/>
    <row r="21290" x14ac:dyDescent="0.2"/>
    <row r="21291" x14ac:dyDescent="0.2"/>
    <row r="21292" x14ac:dyDescent="0.2"/>
    <row r="21293" x14ac:dyDescent="0.2"/>
    <row r="21294" x14ac:dyDescent="0.2"/>
    <row r="21295" x14ac:dyDescent="0.2"/>
    <row r="21296" x14ac:dyDescent="0.2"/>
    <row r="21297" x14ac:dyDescent="0.2"/>
    <row r="21298" x14ac:dyDescent="0.2"/>
    <row r="21299" x14ac:dyDescent="0.2"/>
    <row r="21300" x14ac:dyDescent="0.2"/>
    <row r="21301" x14ac:dyDescent="0.2"/>
    <row r="21302" x14ac:dyDescent="0.2"/>
    <row r="21303" x14ac:dyDescent="0.2"/>
    <row r="21304" x14ac:dyDescent="0.2"/>
    <row r="21305" x14ac:dyDescent="0.2"/>
    <row r="21306" x14ac:dyDescent="0.2"/>
    <row r="21307" x14ac:dyDescent="0.2"/>
    <row r="21308" x14ac:dyDescent="0.2"/>
    <row r="21309" x14ac:dyDescent="0.2"/>
    <row r="21310" x14ac:dyDescent="0.2"/>
    <row r="21311" x14ac:dyDescent="0.2"/>
    <row r="21312" x14ac:dyDescent="0.2"/>
    <row r="21313" x14ac:dyDescent="0.2"/>
    <row r="21314" x14ac:dyDescent="0.2"/>
    <row r="21315" x14ac:dyDescent="0.2"/>
    <row r="21316" x14ac:dyDescent="0.2"/>
    <row r="21317" x14ac:dyDescent="0.2"/>
    <row r="21318" x14ac:dyDescent="0.2"/>
    <row r="21319" x14ac:dyDescent="0.2"/>
    <row r="21320" x14ac:dyDescent="0.2"/>
    <row r="21321" x14ac:dyDescent="0.2"/>
    <row r="21322" x14ac:dyDescent="0.2"/>
    <row r="21323" x14ac:dyDescent="0.2"/>
    <row r="21324" x14ac:dyDescent="0.2"/>
    <row r="21325" x14ac:dyDescent="0.2"/>
    <row r="21326" x14ac:dyDescent="0.2"/>
    <row r="21327" x14ac:dyDescent="0.2"/>
    <row r="21328" x14ac:dyDescent="0.2"/>
    <row r="21329" x14ac:dyDescent="0.2"/>
    <row r="21330" x14ac:dyDescent="0.2"/>
    <row r="21331" x14ac:dyDescent="0.2"/>
    <row r="21332" x14ac:dyDescent="0.2"/>
    <row r="21333" x14ac:dyDescent="0.2"/>
    <row r="21334" x14ac:dyDescent="0.2"/>
    <row r="21335" x14ac:dyDescent="0.2"/>
    <row r="21336" x14ac:dyDescent="0.2"/>
    <row r="21337" x14ac:dyDescent="0.2"/>
    <row r="21338" x14ac:dyDescent="0.2"/>
    <row r="21339" x14ac:dyDescent="0.2"/>
    <row r="21340" x14ac:dyDescent="0.2"/>
    <row r="21341" x14ac:dyDescent="0.2"/>
    <row r="21342" x14ac:dyDescent="0.2"/>
    <row r="21343" x14ac:dyDescent="0.2"/>
    <row r="21344" x14ac:dyDescent="0.2"/>
    <row r="21345" x14ac:dyDescent="0.2"/>
    <row r="21346" x14ac:dyDescent="0.2"/>
    <row r="21347" x14ac:dyDescent="0.2"/>
    <row r="21348" x14ac:dyDescent="0.2"/>
    <row r="21349" x14ac:dyDescent="0.2"/>
    <row r="21350" x14ac:dyDescent="0.2"/>
    <row r="21351" x14ac:dyDescent="0.2"/>
    <row r="21352" x14ac:dyDescent="0.2"/>
    <row r="21353" x14ac:dyDescent="0.2"/>
    <row r="21354" x14ac:dyDescent="0.2"/>
    <row r="21355" x14ac:dyDescent="0.2"/>
    <row r="21356" x14ac:dyDescent="0.2"/>
    <row r="21357" x14ac:dyDescent="0.2"/>
    <row r="21358" x14ac:dyDescent="0.2"/>
    <row r="21359" x14ac:dyDescent="0.2"/>
    <row r="21360" x14ac:dyDescent="0.2"/>
    <row r="21361" x14ac:dyDescent="0.2"/>
    <row r="21362" x14ac:dyDescent="0.2"/>
    <row r="21363" x14ac:dyDescent="0.2"/>
    <row r="21364" x14ac:dyDescent="0.2"/>
    <row r="21365" x14ac:dyDescent="0.2"/>
    <row r="21366" x14ac:dyDescent="0.2"/>
    <row r="21367" x14ac:dyDescent="0.2"/>
    <row r="21368" x14ac:dyDescent="0.2"/>
    <row r="21369" x14ac:dyDescent="0.2"/>
    <row r="21370" x14ac:dyDescent="0.2"/>
    <row r="21371" x14ac:dyDescent="0.2"/>
    <row r="21372" x14ac:dyDescent="0.2"/>
    <row r="21373" x14ac:dyDescent="0.2"/>
    <row r="21374" x14ac:dyDescent="0.2"/>
    <row r="21375" x14ac:dyDescent="0.2"/>
    <row r="21376" x14ac:dyDescent="0.2"/>
    <row r="21377" x14ac:dyDescent="0.2"/>
    <row r="21378" x14ac:dyDescent="0.2"/>
    <row r="21379" x14ac:dyDescent="0.2"/>
    <row r="21380" x14ac:dyDescent="0.2"/>
    <row r="21381" x14ac:dyDescent="0.2"/>
    <row r="21382" x14ac:dyDescent="0.2"/>
    <row r="21383" x14ac:dyDescent="0.2"/>
    <row r="21384" x14ac:dyDescent="0.2"/>
    <row r="21385" x14ac:dyDescent="0.2"/>
    <row r="21386" x14ac:dyDescent="0.2"/>
    <row r="21387" x14ac:dyDescent="0.2"/>
    <row r="21388" x14ac:dyDescent="0.2"/>
    <row r="21389" x14ac:dyDescent="0.2"/>
    <row r="21390" x14ac:dyDescent="0.2"/>
    <row r="21391" x14ac:dyDescent="0.2"/>
    <row r="21392" x14ac:dyDescent="0.2"/>
    <row r="21393" x14ac:dyDescent="0.2"/>
    <row r="21394" x14ac:dyDescent="0.2"/>
    <row r="21395" x14ac:dyDescent="0.2"/>
    <row r="21396" x14ac:dyDescent="0.2"/>
    <row r="21397" x14ac:dyDescent="0.2"/>
    <row r="21398" x14ac:dyDescent="0.2"/>
    <row r="21399" x14ac:dyDescent="0.2"/>
    <row r="21400" x14ac:dyDescent="0.2"/>
    <row r="21401" x14ac:dyDescent="0.2"/>
    <row r="21402" x14ac:dyDescent="0.2"/>
    <row r="21403" x14ac:dyDescent="0.2"/>
    <row r="21404" x14ac:dyDescent="0.2"/>
    <row r="21405" x14ac:dyDescent="0.2"/>
    <row r="21406" x14ac:dyDescent="0.2"/>
    <row r="21407" x14ac:dyDescent="0.2"/>
    <row r="21408" x14ac:dyDescent="0.2"/>
    <row r="21409" x14ac:dyDescent="0.2"/>
    <row r="21410" x14ac:dyDescent="0.2"/>
    <row r="21411" x14ac:dyDescent="0.2"/>
    <row r="21412" x14ac:dyDescent="0.2"/>
    <row r="21413" x14ac:dyDescent="0.2"/>
    <row r="21414" x14ac:dyDescent="0.2"/>
    <row r="21415" x14ac:dyDescent="0.2"/>
    <row r="21416" x14ac:dyDescent="0.2"/>
    <row r="21417" x14ac:dyDescent="0.2"/>
    <row r="21418" x14ac:dyDescent="0.2"/>
    <row r="21419" x14ac:dyDescent="0.2"/>
    <row r="21420" x14ac:dyDescent="0.2"/>
    <row r="21421" x14ac:dyDescent="0.2"/>
    <row r="21422" x14ac:dyDescent="0.2"/>
    <row r="21423" x14ac:dyDescent="0.2"/>
    <row r="21424" x14ac:dyDescent="0.2"/>
    <row r="21425" x14ac:dyDescent="0.2"/>
    <row r="21426" x14ac:dyDescent="0.2"/>
    <row r="21427" x14ac:dyDescent="0.2"/>
    <row r="21428" x14ac:dyDescent="0.2"/>
    <row r="21429" x14ac:dyDescent="0.2"/>
    <row r="21430" x14ac:dyDescent="0.2"/>
    <row r="21431" x14ac:dyDescent="0.2"/>
    <row r="21432" x14ac:dyDescent="0.2"/>
    <row r="21433" x14ac:dyDescent="0.2"/>
    <row r="21434" x14ac:dyDescent="0.2"/>
    <row r="21435" x14ac:dyDescent="0.2"/>
    <row r="21436" x14ac:dyDescent="0.2"/>
    <row r="21437" x14ac:dyDescent="0.2"/>
    <row r="21438" x14ac:dyDescent="0.2"/>
    <row r="21439" x14ac:dyDescent="0.2"/>
    <row r="21440" x14ac:dyDescent="0.2"/>
    <row r="21441" x14ac:dyDescent="0.2"/>
    <row r="21442" x14ac:dyDescent="0.2"/>
    <row r="21443" x14ac:dyDescent="0.2"/>
    <row r="21444" x14ac:dyDescent="0.2"/>
    <row r="21445" x14ac:dyDescent="0.2"/>
    <row r="21446" x14ac:dyDescent="0.2"/>
    <row r="21447" x14ac:dyDescent="0.2"/>
    <row r="21448" x14ac:dyDescent="0.2"/>
    <row r="21449" x14ac:dyDescent="0.2"/>
    <row r="21450" x14ac:dyDescent="0.2"/>
    <row r="21451" x14ac:dyDescent="0.2"/>
    <row r="21452" x14ac:dyDescent="0.2"/>
    <row r="21453" x14ac:dyDescent="0.2"/>
    <row r="21454" x14ac:dyDescent="0.2"/>
    <row r="21455" x14ac:dyDescent="0.2"/>
    <row r="21456" x14ac:dyDescent="0.2"/>
    <row r="21457" x14ac:dyDescent="0.2"/>
    <row r="21458" x14ac:dyDescent="0.2"/>
    <row r="21459" x14ac:dyDescent="0.2"/>
    <row r="21460" x14ac:dyDescent="0.2"/>
    <row r="21461" x14ac:dyDescent="0.2"/>
    <row r="21462" x14ac:dyDescent="0.2"/>
    <row r="21463" x14ac:dyDescent="0.2"/>
    <row r="21464" x14ac:dyDescent="0.2"/>
    <row r="21465" x14ac:dyDescent="0.2"/>
    <row r="21466" x14ac:dyDescent="0.2"/>
    <row r="21467" x14ac:dyDescent="0.2"/>
    <row r="21468" x14ac:dyDescent="0.2"/>
    <row r="21469" x14ac:dyDescent="0.2"/>
    <row r="21470" x14ac:dyDescent="0.2"/>
    <row r="21471" x14ac:dyDescent="0.2"/>
    <row r="21472" x14ac:dyDescent="0.2"/>
    <row r="21473" x14ac:dyDescent="0.2"/>
    <row r="21474" x14ac:dyDescent="0.2"/>
    <row r="21475" x14ac:dyDescent="0.2"/>
    <row r="21476" x14ac:dyDescent="0.2"/>
    <row r="21477" x14ac:dyDescent="0.2"/>
    <row r="21478" x14ac:dyDescent="0.2"/>
    <row r="21479" x14ac:dyDescent="0.2"/>
    <row r="21480" x14ac:dyDescent="0.2"/>
    <row r="21481" x14ac:dyDescent="0.2"/>
    <row r="21482" x14ac:dyDescent="0.2"/>
    <row r="21483" x14ac:dyDescent="0.2"/>
    <row r="21484" x14ac:dyDescent="0.2"/>
    <row r="21485" x14ac:dyDescent="0.2"/>
    <row r="21486" x14ac:dyDescent="0.2"/>
    <row r="21487" x14ac:dyDescent="0.2"/>
    <row r="21488" x14ac:dyDescent="0.2"/>
    <row r="21489" x14ac:dyDescent="0.2"/>
    <row r="21490" x14ac:dyDescent="0.2"/>
    <row r="21491" x14ac:dyDescent="0.2"/>
    <row r="21492" x14ac:dyDescent="0.2"/>
    <row r="21493" x14ac:dyDescent="0.2"/>
    <row r="21494" x14ac:dyDescent="0.2"/>
    <row r="21495" x14ac:dyDescent="0.2"/>
    <row r="21496" x14ac:dyDescent="0.2"/>
    <row r="21497" x14ac:dyDescent="0.2"/>
    <row r="21498" x14ac:dyDescent="0.2"/>
    <row r="21499" x14ac:dyDescent="0.2"/>
    <row r="21500" x14ac:dyDescent="0.2"/>
    <row r="21501" x14ac:dyDescent="0.2"/>
    <row r="21502" x14ac:dyDescent="0.2"/>
    <row r="21503" x14ac:dyDescent="0.2"/>
    <row r="21504" x14ac:dyDescent="0.2"/>
    <row r="21505" x14ac:dyDescent="0.2"/>
    <row r="21506" x14ac:dyDescent="0.2"/>
    <row r="21507" x14ac:dyDescent="0.2"/>
    <row r="21508" x14ac:dyDescent="0.2"/>
    <row r="21509" x14ac:dyDescent="0.2"/>
    <row r="21510" x14ac:dyDescent="0.2"/>
    <row r="21511" x14ac:dyDescent="0.2"/>
    <row r="21512" x14ac:dyDescent="0.2"/>
    <row r="21513" x14ac:dyDescent="0.2"/>
    <row r="21514" x14ac:dyDescent="0.2"/>
    <row r="21515" x14ac:dyDescent="0.2"/>
    <row r="21516" x14ac:dyDescent="0.2"/>
    <row r="21517" x14ac:dyDescent="0.2"/>
    <row r="21518" x14ac:dyDescent="0.2"/>
    <row r="21519" x14ac:dyDescent="0.2"/>
    <row r="21520" x14ac:dyDescent="0.2"/>
    <row r="21521" x14ac:dyDescent="0.2"/>
    <row r="21522" x14ac:dyDescent="0.2"/>
    <row r="21523" x14ac:dyDescent="0.2"/>
    <row r="21524" x14ac:dyDescent="0.2"/>
    <row r="21525" x14ac:dyDescent="0.2"/>
    <row r="21526" x14ac:dyDescent="0.2"/>
    <row r="21527" x14ac:dyDescent="0.2"/>
    <row r="21528" x14ac:dyDescent="0.2"/>
    <row r="21529" x14ac:dyDescent="0.2"/>
    <row r="21530" x14ac:dyDescent="0.2"/>
    <row r="21531" x14ac:dyDescent="0.2"/>
    <row r="21532" x14ac:dyDescent="0.2"/>
    <row r="21533" x14ac:dyDescent="0.2"/>
    <row r="21534" x14ac:dyDescent="0.2"/>
    <row r="21535" x14ac:dyDescent="0.2"/>
    <row r="21536" x14ac:dyDescent="0.2"/>
    <row r="21537" x14ac:dyDescent="0.2"/>
    <row r="21538" x14ac:dyDescent="0.2"/>
    <row r="21539" x14ac:dyDescent="0.2"/>
    <row r="21540" x14ac:dyDescent="0.2"/>
    <row r="21541" x14ac:dyDescent="0.2"/>
    <row r="21542" x14ac:dyDescent="0.2"/>
    <row r="21543" x14ac:dyDescent="0.2"/>
    <row r="21544" x14ac:dyDescent="0.2"/>
    <row r="21545" x14ac:dyDescent="0.2"/>
    <row r="21546" x14ac:dyDescent="0.2"/>
    <row r="21547" x14ac:dyDescent="0.2"/>
    <row r="21548" x14ac:dyDescent="0.2"/>
    <row r="21549" x14ac:dyDescent="0.2"/>
    <row r="21550" x14ac:dyDescent="0.2"/>
    <row r="21551" x14ac:dyDescent="0.2"/>
    <row r="21552" x14ac:dyDescent="0.2"/>
    <row r="21553" x14ac:dyDescent="0.2"/>
    <row r="21554" x14ac:dyDescent="0.2"/>
    <row r="21555" x14ac:dyDescent="0.2"/>
    <row r="21556" x14ac:dyDescent="0.2"/>
    <row r="21557" x14ac:dyDescent="0.2"/>
    <row r="21558" x14ac:dyDescent="0.2"/>
    <row r="21559" x14ac:dyDescent="0.2"/>
    <row r="21560" x14ac:dyDescent="0.2"/>
    <row r="21561" x14ac:dyDescent="0.2"/>
    <row r="21562" x14ac:dyDescent="0.2"/>
    <row r="21563" x14ac:dyDescent="0.2"/>
    <row r="21564" x14ac:dyDescent="0.2"/>
    <row r="21565" x14ac:dyDescent="0.2"/>
    <row r="21566" x14ac:dyDescent="0.2"/>
    <row r="21567" x14ac:dyDescent="0.2"/>
    <row r="21568" x14ac:dyDescent="0.2"/>
    <row r="21569" x14ac:dyDescent="0.2"/>
    <row r="21570" x14ac:dyDescent="0.2"/>
    <row r="21571" x14ac:dyDescent="0.2"/>
    <row r="21572" x14ac:dyDescent="0.2"/>
    <row r="21573" x14ac:dyDescent="0.2"/>
    <row r="21574" x14ac:dyDescent="0.2"/>
    <row r="21575" x14ac:dyDescent="0.2"/>
    <row r="21576" x14ac:dyDescent="0.2"/>
    <row r="21577" x14ac:dyDescent="0.2"/>
    <row r="21578" x14ac:dyDescent="0.2"/>
    <row r="21579" x14ac:dyDescent="0.2"/>
    <row r="21580" x14ac:dyDescent="0.2"/>
    <row r="21581" x14ac:dyDescent="0.2"/>
    <row r="21582" x14ac:dyDescent="0.2"/>
    <row r="21583" x14ac:dyDescent="0.2"/>
    <row r="21584" x14ac:dyDescent="0.2"/>
    <row r="21585" x14ac:dyDescent="0.2"/>
    <row r="21586" x14ac:dyDescent="0.2"/>
    <row r="21587" x14ac:dyDescent="0.2"/>
    <row r="21588" x14ac:dyDescent="0.2"/>
    <row r="21589" x14ac:dyDescent="0.2"/>
    <row r="21590" x14ac:dyDescent="0.2"/>
    <row r="21591" x14ac:dyDescent="0.2"/>
    <row r="21592" x14ac:dyDescent="0.2"/>
    <row r="21593" x14ac:dyDescent="0.2"/>
    <row r="21594" x14ac:dyDescent="0.2"/>
    <row r="21595" x14ac:dyDescent="0.2"/>
    <row r="21596" x14ac:dyDescent="0.2"/>
    <row r="21597" x14ac:dyDescent="0.2"/>
    <row r="21598" x14ac:dyDescent="0.2"/>
    <row r="21599" x14ac:dyDescent="0.2"/>
    <row r="21600" x14ac:dyDescent="0.2"/>
    <row r="21601" x14ac:dyDescent="0.2"/>
    <row r="21602" x14ac:dyDescent="0.2"/>
    <row r="21603" x14ac:dyDescent="0.2"/>
    <row r="21604" x14ac:dyDescent="0.2"/>
    <row r="21605" x14ac:dyDescent="0.2"/>
    <row r="21606" x14ac:dyDescent="0.2"/>
    <row r="21607" x14ac:dyDescent="0.2"/>
    <row r="21608" x14ac:dyDescent="0.2"/>
    <row r="21609" x14ac:dyDescent="0.2"/>
    <row r="21610" x14ac:dyDescent="0.2"/>
    <row r="21611" x14ac:dyDescent="0.2"/>
    <row r="21612" x14ac:dyDescent="0.2"/>
    <row r="21613" x14ac:dyDescent="0.2"/>
    <row r="21614" x14ac:dyDescent="0.2"/>
    <row r="21615" x14ac:dyDescent="0.2"/>
    <row r="21616" x14ac:dyDescent="0.2"/>
    <row r="21617" x14ac:dyDescent="0.2"/>
    <row r="21618" x14ac:dyDescent="0.2"/>
    <row r="21619" x14ac:dyDescent="0.2"/>
    <row r="21620" x14ac:dyDescent="0.2"/>
    <row r="21621" x14ac:dyDescent="0.2"/>
    <row r="21622" x14ac:dyDescent="0.2"/>
    <row r="21623" x14ac:dyDescent="0.2"/>
    <row r="21624" x14ac:dyDescent="0.2"/>
    <row r="21625" x14ac:dyDescent="0.2"/>
    <row r="21626" x14ac:dyDescent="0.2"/>
    <row r="21627" x14ac:dyDescent="0.2"/>
    <row r="21628" x14ac:dyDescent="0.2"/>
    <row r="21629" x14ac:dyDescent="0.2"/>
    <row r="21630" x14ac:dyDescent="0.2"/>
    <row r="21631" x14ac:dyDescent="0.2"/>
    <row r="21632" x14ac:dyDescent="0.2"/>
    <row r="21633" x14ac:dyDescent="0.2"/>
    <row r="21634" x14ac:dyDescent="0.2"/>
    <row r="21635" x14ac:dyDescent="0.2"/>
    <row r="21636" x14ac:dyDescent="0.2"/>
    <row r="21637" x14ac:dyDescent="0.2"/>
    <row r="21638" x14ac:dyDescent="0.2"/>
    <row r="21639" x14ac:dyDescent="0.2"/>
    <row r="21640" x14ac:dyDescent="0.2"/>
    <row r="21641" x14ac:dyDescent="0.2"/>
    <row r="21642" x14ac:dyDescent="0.2"/>
    <row r="21643" x14ac:dyDescent="0.2"/>
    <row r="21644" x14ac:dyDescent="0.2"/>
    <row r="21645" x14ac:dyDescent="0.2"/>
    <row r="21646" x14ac:dyDescent="0.2"/>
    <row r="21647" x14ac:dyDescent="0.2"/>
    <row r="21648" x14ac:dyDescent="0.2"/>
    <row r="21649" x14ac:dyDescent="0.2"/>
    <row r="21650" x14ac:dyDescent="0.2"/>
    <row r="21651" x14ac:dyDescent="0.2"/>
    <row r="21652" x14ac:dyDescent="0.2"/>
    <row r="21653" x14ac:dyDescent="0.2"/>
    <row r="21654" x14ac:dyDescent="0.2"/>
    <row r="21655" x14ac:dyDescent="0.2"/>
    <row r="21656" x14ac:dyDescent="0.2"/>
    <row r="21657" x14ac:dyDescent="0.2"/>
    <row r="21658" x14ac:dyDescent="0.2"/>
    <row r="21659" x14ac:dyDescent="0.2"/>
    <row r="21660" x14ac:dyDescent="0.2"/>
    <row r="21661" x14ac:dyDescent="0.2"/>
    <row r="21662" x14ac:dyDescent="0.2"/>
    <row r="21663" x14ac:dyDescent="0.2"/>
    <row r="21664" x14ac:dyDescent="0.2"/>
    <row r="21665" x14ac:dyDescent="0.2"/>
    <row r="21666" x14ac:dyDescent="0.2"/>
    <row r="21667" x14ac:dyDescent="0.2"/>
    <row r="21668" x14ac:dyDescent="0.2"/>
    <row r="21669" x14ac:dyDescent="0.2"/>
    <row r="21670" x14ac:dyDescent="0.2"/>
    <row r="21671" x14ac:dyDescent="0.2"/>
    <row r="21672" x14ac:dyDescent="0.2"/>
    <row r="21673" x14ac:dyDescent="0.2"/>
    <row r="21674" x14ac:dyDescent="0.2"/>
    <row r="21675" x14ac:dyDescent="0.2"/>
    <row r="21676" x14ac:dyDescent="0.2"/>
    <row r="21677" x14ac:dyDescent="0.2"/>
    <row r="21678" x14ac:dyDescent="0.2"/>
    <row r="21679" x14ac:dyDescent="0.2"/>
    <row r="21680" x14ac:dyDescent="0.2"/>
    <row r="21681" x14ac:dyDescent="0.2"/>
    <row r="21682" x14ac:dyDescent="0.2"/>
    <row r="21683" x14ac:dyDescent="0.2"/>
    <row r="21684" x14ac:dyDescent="0.2"/>
    <row r="21685" x14ac:dyDescent="0.2"/>
    <row r="21686" x14ac:dyDescent="0.2"/>
    <row r="21687" x14ac:dyDescent="0.2"/>
    <row r="21688" x14ac:dyDescent="0.2"/>
    <row r="21689" x14ac:dyDescent="0.2"/>
    <row r="21690" x14ac:dyDescent="0.2"/>
    <row r="21691" x14ac:dyDescent="0.2"/>
    <row r="21692" x14ac:dyDescent="0.2"/>
    <row r="21693" x14ac:dyDescent="0.2"/>
    <row r="21694" x14ac:dyDescent="0.2"/>
    <row r="21695" x14ac:dyDescent="0.2"/>
    <row r="21696" x14ac:dyDescent="0.2"/>
    <row r="21697" x14ac:dyDescent="0.2"/>
    <row r="21698" x14ac:dyDescent="0.2"/>
    <row r="21699" x14ac:dyDescent="0.2"/>
    <row r="21700" x14ac:dyDescent="0.2"/>
    <row r="21701" x14ac:dyDescent="0.2"/>
    <row r="21702" x14ac:dyDescent="0.2"/>
    <row r="21703" x14ac:dyDescent="0.2"/>
    <row r="21704" x14ac:dyDescent="0.2"/>
    <row r="21705" x14ac:dyDescent="0.2"/>
    <row r="21706" x14ac:dyDescent="0.2"/>
    <row r="21707" x14ac:dyDescent="0.2"/>
    <row r="21708" x14ac:dyDescent="0.2"/>
    <row r="21709" x14ac:dyDescent="0.2"/>
    <row r="21710" x14ac:dyDescent="0.2"/>
    <row r="21711" x14ac:dyDescent="0.2"/>
    <row r="21712" x14ac:dyDescent="0.2"/>
    <row r="21713" x14ac:dyDescent="0.2"/>
    <row r="21714" x14ac:dyDescent="0.2"/>
    <row r="21715" x14ac:dyDescent="0.2"/>
    <row r="21716" x14ac:dyDescent="0.2"/>
    <row r="21717" x14ac:dyDescent="0.2"/>
    <row r="21718" x14ac:dyDescent="0.2"/>
    <row r="21719" x14ac:dyDescent="0.2"/>
    <row r="21720" x14ac:dyDescent="0.2"/>
    <row r="21721" x14ac:dyDescent="0.2"/>
    <row r="21722" x14ac:dyDescent="0.2"/>
    <row r="21723" x14ac:dyDescent="0.2"/>
    <row r="21724" x14ac:dyDescent="0.2"/>
    <row r="21725" x14ac:dyDescent="0.2"/>
    <row r="21726" x14ac:dyDescent="0.2"/>
    <row r="21727" x14ac:dyDescent="0.2"/>
    <row r="21728" x14ac:dyDescent="0.2"/>
    <row r="21729" x14ac:dyDescent="0.2"/>
    <row r="21730" x14ac:dyDescent="0.2"/>
    <row r="21731" x14ac:dyDescent="0.2"/>
    <row r="21732" x14ac:dyDescent="0.2"/>
    <row r="21733" x14ac:dyDescent="0.2"/>
    <row r="21734" x14ac:dyDescent="0.2"/>
    <row r="21735" x14ac:dyDescent="0.2"/>
    <row r="21736" x14ac:dyDescent="0.2"/>
    <row r="21737" x14ac:dyDescent="0.2"/>
    <row r="21738" x14ac:dyDescent="0.2"/>
    <row r="21739" x14ac:dyDescent="0.2"/>
    <row r="21740" x14ac:dyDescent="0.2"/>
    <row r="21741" x14ac:dyDescent="0.2"/>
    <row r="21742" x14ac:dyDescent="0.2"/>
    <row r="21743" x14ac:dyDescent="0.2"/>
    <row r="21744" x14ac:dyDescent="0.2"/>
    <row r="21745" x14ac:dyDescent="0.2"/>
    <row r="21746" x14ac:dyDescent="0.2"/>
    <row r="21747" x14ac:dyDescent="0.2"/>
    <row r="21748" x14ac:dyDescent="0.2"/>
    <row r="21749" x14ac:dyDescent="0.2"/>
    <row r="21750" x14ac:dyDescent="0.2"/>
    <row r="21751" x14ac:dyDescent="0.2"/>
    <row r="21752" x14ac:dyDescent="0.2"/>
    <row r="21753" x14ac:dyDescent="0.2"/>
    <row r="21754" x14ac:dyDescent="0.2"/>
    <row r="21755" x14ac:dyDescent="0.2"/>
    <row r="21756" x14ac:dyDescent="0.2"/>
    <row r="21757" x14ac:dyDescent="0.2"/>
    <row r="21758" x14ac:dyDescent="0.2"/>
    <row r="21759" x14ac:dyDescent="0.2"/>
    <row r="21760" x14ac:dyDescent="0.2"/>
    <row r="21761" x14ac:dyDescent="0.2"/>
    <row r="21762" x14ac:dyDescent="0.2"/>
    <row r="21763" x14ac:dyDescent="0.2"/>
    <row r="21764" x14ac:dyDescent="0.2"/>
    <row r="21765" x14ac:dyDescent="0.2"/>
    <row r="21766" x14ac:dyDescent="0.2"/>
    <row r="21767" x14ac:dyDescent="0.2"/>
    <row r="21768" x14ac:dyDescent="0.2"/>
    <row r="21769" x14ac:dyDescent="0.2"/>
    <row r="21770" x14ac:dyDescent="0.2"/>
    <row r="21771" x14ac:dyDescent="0.2"/>
    <row r="21772" x14ac:dyDescent="0.2"/>
    <row r="21773" x14ac:dyDescent="0.2"/>
    <row r="21774" x14ac:dyDescent="0.2"/>
    <row r="21775" x14ac:dyDescent="0.2"/>
    <row r="21776" x14ac:dyDescent="0.2"/>
    <row r="21777" x14ac:dyDescent="0.2"/>
    <row r="21778" x14ac:dyDescent="0.2"/>
    <row r="21779" x14ac:dyDescent="0.2"/>
    <row r="21780" x14ac:dyDescent="0.2"/>
    <row r="21781" x14ac:dyDescent="0.2"/>
    <row r="21782" x14ac:dyDescent="0.2"/>
    <row r="21783" x14ac:dyDescent="0.2"/>
    <row r="21784" x14ac:dyDescent="0.2"/>
    <row r="21785" x14ac:dyDescent="0.2"/>
    <row r="21786" x14ac:dyDescent="0.2"/>
    <row r="21787" x14ac:dyDescent="0.2"/>
    <row r="21788" x14ac:dyDescent="0.2"/>
    <row r="21789" x14ac:dyDescent="0.2"/>
    <row r="21790" x14ac:dyDescent="0.2"/>
    <row r="21791" x14ac:dyDescent="0.2"/>
    <row r="21792" x14ac:dyDescent="0.2"/>
    <row r="21793" x14ac:dyDescent="0.2"/>
    <row r="21794" x14ac:dyDescent="0.2"/>
    <row r="21795" x14ac:dyDescent="0.2"/>
    <row r="21796" x14ac:dyDescent="0.2"/>
    <row r="21797" x14ac:dyDescent="0.2"/>
    <row r="21798" x14ac:dyDescent="0.2"/>
    <row r="21799" x14ac:dyDescent="0.2"/>
    <row r="21800" x14ac:dyDescent="0.2"/>
    <row r="21801" x14ac:dyDescent="0.2"/>
    <row r="21802" x14ac:dyDescent="0.2"/>
    <row r="21803" x14ac:dyDescent="0.2"/>
    <row r="21804" x14ac:dyDescent="0.2"/>
    <row r="21805" x14ac:dyDescent="0.2"/>
    <row r="21806" x14ac:dyDescent="0.2"/>
    <row r="21807" x14ac:dyDescent="0.2"/>
    <row r="21808" x14ac:dyDescent="0.2"/>
    <row r="21809" x14ac:dyDescent="0.2"/>
    <row r="21810" x14ac:dyDescent="0.2"/>
    <row r="21811" x14ac:dyDescent="0.2"/>
    <row r="21812" x14ac:dyDescent="0.2"/>
    <row r="21813" x14ac:dyDescent="0.2"/>
    <row r="21814" x14ac:dyDescent="0.2"/>
    <row r="21815" x14ac:dyDescent="0.2"/>
    <row r="21816" x14ac:dyDescent="0.2"/>
    <row r="21817" x14ac:dyDescent="0.2"/>
    <row r="21818" x14ac:dyDescent="0.2"/>
    <row r="21819" x14ac:dyDescent="0.2"/>
    <row r="21820" x14ac:dyDescent="0.2"/>
    <row r="21821" x14ac:dyDescent="0.2"/>
    <row r="21822" x14ac:dyDescent="0.2"/>
    <row r="21823" x14ac:dyDescent="0.2"/>
    <row r="21824" x14ac:dyDescent="0.2"/>
    <row r="21825" x14ac:dyDescent="0.2"/>
    <row r="21826" x14ac:dyDescent="0.2"/>
    <row r="21827" x14ac:dyDescent="0.2"/>
    <row r="21828" x14ac:dyDescent="0.2"/>
    <row r="21829" x14ac:dyDescent="0.2"/>
    <row r="21830" x14ac:dyDescent="0.2"/>
    <row r="21831" x14ac:dyDescent="0.2"/>
    <row r="21832" x14ac:dyDescent="0.2"/>
    <row r="21833" x14ac:dyDescent="0.2"/>
    <row r="21834" x14ac:dyDescent="0.2"/>
    <row r="21835" x14ac:dyDescent="0.2"/>
    <row r="21836" x14ac:dyDescent="0.2"/>
    <row r="21837" x14ac:dyDescent="0.2"/>
    <row r="21838" x14ac:dyDescent="0.2"/>
    <row r="21839" x14ac:dyDescent="0.2"/>
    <row r="21840" x14ac:dyDescent="0.2"/>
    <row r="21841" x14ac:dyDescent="0.2"/>
    <row r="21842" x14ac:dyDescent="0.2"/>
    <row r="21843" x14ac:dyDescent="0.2"/>
    <row r="21844" x14ac:dyDescent="0.2"/>
    <row r="21845" x14ac:dyDescent="0.2"/>
    <row r="21846" x14ac:dyDescent="0.2"/>
    <row r="21847" x14ac:dyDescent="0.2"/>
    <row r="21848" x14ac:dyDescent="0.2"/>
    <row r="21849" x14ac:dyDescent="0.2"/>
    <row r="21850" x14ac:dyDescent="0.2"/>
    <row r="21851" x14ac:dyDescent="0.2"/>
    <row r="21852" x14ac:dyDescent="0.2"/>
    <row r="21853" x14ac:dyDescent="0.2"/>
    <row r="21854" x14ac:dyDescent="0.2"/>
    <row r="21855" x14ac:dyDescent="0.2"/>
    <row r="21856" x14ac:dyDescent="0.2"/>
    <row r="21857" x14ac:dyDescent="0.2"/>
    <row r="21858" x14ac:dyDescent="0.2"/>
    <row r="21859" x14ac:dyDescent="0.2"/>
    <row r="21860" x14ac:dyDescent="0.2"/>
    <row r="21861" x14ac:dyDescent="0.2"/>
    <row r="21862" x14ac:dyDescent="0.2"/>
    <row r="21863" x14ac:dyDescent="0.2"/>
    <row r="21864" x14ac:dyDescent="0.2"/>
    <row r="21865" x14ac:dyDescent="0.2"/>
    <row r="21866" x14ac:dyDescent="0.2"/>
    <row r="21867" x14ac:dyDescent="0.2"/>
    <row r="21868" x14ac:dyDescent="0.2"/>
    <row r="21869" x14ac:dyDescent="0.2"/>
    <row r="21870" x14ac:dyDescent="0.2"/>
    <row r="21871" x14ac:dyDescent="0.2"/>
    <row r="21872" x14ac:dyDescent="0.2"/>
    <row r="21873" x14ac:dyDescent="0.2"/>
    <row r="21874" x14ac:dyDescent="0.2"/>
    <row r="21875" x14ac:dyDescent="0.2"/>
    <row r="21876" x14ac:dyDescent="0.2"/>
    <row r="21877" x14ac:dyDescent="0.2"/>
    <row r="21878" x14ac:dyDescent="0.2"/>
    <row r="21879" x14ac:dyDescent="0.2"/>
    <row r="21880" x14ac:dyDescent="0.2"/>
    <row r="21881" x14ac:dyDescent="0.2"/>
    <row r="21882" x14ac:dyDescent="0.2"/>
    <row r="21883" x14ac:dyDescent="0.2"/>
    <row r="21884" x14ac:dyDescent="0.2"/>
    <row r="21885" x14ac:dyDescent="0.2"/>
    <row r="21886" x14ac:dyDescent="0.2"/>
    <row r="21887" x14ac:dyDescent="0.2"/>
    <row r="21888" x14ac:dyDescent="0.2"/>
    <row r="21889" x14ac:dyDescent="0.2"/>
    <row r="21890" x14ac:dyDescent="0.2"/>
    <row r="21891" x14ac:dyDescent="0.2"/>
    <row r="21892" x14ac:dyDescent="0.2"/>
    <row r="21893" x14ac:dyDescent="0.2"/>
    <row r="21894" x14ac:dyDescent="0.2"/>
    <row r="21895" x14ac:dyDescent="0.2"/>
    <row r="21896" x14ac:dyDescent="0.2"/>
    <row r="21897" x14ac:dyDescent="0.2"/>
    <row r="21898" x14ac:dyDescent="0.2"/>
    <row r="21899" x14ac:dyDescent="0.2"/>
    <row r="21900" x14ac:dyDescent="0.2"/>
    <row r="21901" x14ac:dyDescent="0.2"/>
    <row r="21902" x14ac:dyDescent="0.2"/>
    <row r="21903" x14ac:dyDescent="0.2"/>
    <row r="21904" x14ac:dyDescent="0.2"/>
    <row r="21905" x14ac:dyDescent="0.2"/>
    <row r="21906" x14ac:dyDescent="0.2"/>
    <row r="21907" x14ac:dyDescent="0.2"/>
    <row r="21908" x14ac:dyDescent="0.2"/>
    <row r="21909" x14ac:dyDescent="0.2"/>
    <row r="21910" x14ac:dyDescent="0.2"/>
    <row r="21911" x14ac:dyDescent="0.2"/>
    <row r="21912" x14ac:dyDescent="0.2"/>
    <row r="21913" x14ac:dyDescent="0.2"/>
    <row r="21914" x14ac:dyDescent="0.2"/>
    <row r="21915" x14ac:dyDescent="0.2"/>
    <row r="21916" x14ac:dyDescent="0.2"/>
    <row r="21917" x14ac:dyDescent="0.2"/>
    <row r="21918" x14ac:dyDescent="0.2"/>
    <row r="21919" x14ac:dyDescent="0.2"/>
    <row r="21920" x14ac:dyDescent="0.2"/>
    <row r="21921" x14ac:dyDescent="0.2"/>
    <row r="21922" x14ac:dyDescent="0.2"/>
    <row r="21923" x14ac:dyDescent="0.2"/>
    <row r="21924" x14ac:dyDescent="0.2"/>
    <row r="21925" x14ac:dyDescent="0.2"/>
    <row r="21926" x14ac:dyDescent="0.2"/>
    <row r="21927" x14ac:dyDescent="0.2"/>
    <row r="21928" x14ac:dyDescent="0.2"/>
    <row r="21929" x14ac:dyDescent="0.2"/>
    <row r="21930" x14ac:dyDescent="0.2"/>
    <row r="21931" x14ac:dyDescent="0.2"/>
    <row r="21932" x14ac:dyDescent="0.2"/>
    <row r="21933" x14ac:dyDescent="0.2"/>
    <row r="21934" x14ac:dyDescent="0.2"/>
    <row r="21935" x14ac:dyDescent="0.2"/>
    <row r="21936" x14ac:dyDescent="0.2"/>
    <row r="21937" x14ac:dyDescent="0.2"/>
    <row r="21938" x14ac:dyDescent="0.2"/>
    <row r="21939" x14ac:dyDescent="0.2"/>
    <row r="21940" x14ac:dyDescent="0.2"/>
    <row r="21941" x14ac:dyDescent="0.2"/>
    <row r="21942" x14ac:dyDescent="0.2"/>
    <row r="21943" x14ac:dyDescent="0.2"/>
    <row r="21944" x14ac:dyDescent="0.2"/>
    <row r="21945" x14ac:dyDescent="0.2"/>
    <row r="21946" x14ac:dyDescent="0.2"/>
    <row r="21947" x14ac:dyDescent="0.2"/>
    <row r="21948" x14ac:dyDescent="0.2"/>
    <row r="21949" x14ac:dyDescent="0.2"/>
    <row r="21950" x14ac:dyDescent="0.2"/>
    <row r="21951" x14ac:dyDescent="0.2"/>
    <row r="21952" x14ac:dyDescent="0.2"/>
    <row r="21953" x14ac:dyDescent="0.2"/>
    <row r="21954" x14ac:dyDescent="0.2"/>
    <row r="21955" x14ac:dyDescent="0.2"/>
    <row r="21956" x14ac:dyDescent="0.2"/>
    <row r="21957" x14ac:dyDescent="0.2"/>
    <row r="21958" x14ac:dyDescent="0.2"/>
    <row r="21959" x14ac:dyDescent="0.2"/>
    <row r="21960" x14ac:dyDescent="0.2"/>
    <row r="21961" x14ac:dyDescent="0.2"/>
    <row r="21962" x14ac:dyDescent="0.2"/>
    <row r="21963" x14ac:dyDescent="0.2"/>
    <row r="21964" x14ac:dyDescent="0.2"/>
    <row r="21965" x14ac:dyDescent="0.2"/>
    <row r="21966" x14ac:dyDescent="0.2"/>
    <row r="21967" x14ac:dyDescent="0.2"/>
    <row r="21968" x14ac:dyDescent="0.2"/>
    <row r="21969" x14ac:dyDescent="0.2"/>
    <row r="21970" x14ac:dyDescent="0.2"/>
    <row r="21971" x14ac:dyDescent="0.2"/>
    <row r="21972" x14ac:dyDescent="0.2"/>
    <row r="21973" x14ac:dyDescent="0.2"/>
    <row r="21974" x14ac:dyDescent="0.2"/>
    <row r="21975" x14ac:dyDescent="0.2"/>
    <row r="21976" x14ac:dyDescent="0.2"/>
    <row r="21977" x14ac:dyDescent="0.2"/>
    <row r="21978" x14ac:dyDescent="0.2"/>
    <row r="21979" x14ac:dyDescent="0.2"/>
    <row r="21980" x14ac:dyDescent="0.2"/>
    <row r="21981" x14ac:dyDescent="0.2"/>
    <row r="21982" x14ac:dyDescent="0.2"/>
    <row r="21983" x14ac:dyDescent="0.2"/>
    <row r="21984" x14ac:dyDescent="0.2"/>
    <row r="21985" x14ac:dyDescent="0.2"/>
    <row r="21986" x14ac:dyDescent="0.2"/>
    <row r="21987" x14ac:dyDescent="0.2"/>
    <row r="21988" x14ac:dyDescent="0.2"/>
    <row r="21989" x14ac:dyDescent="0.2"/>
    <row r="21990" x14ac:dyDescent="0.2"/>
    <row r="21991" x14ac:dyDescent="0.2"/>
    <row r="21992" x14ac:dyDescent="0.2"/>
    <row r="21993" x14ac:dyDescent="0.2"/>
    <row r="21994" x14ac:dyDescent="0.2"/>
    <row r="21995" x14ac:dyDescent="0.2"/>
    <row r="21996" x14ac:dyDescent="0.2"/>
    <row r="21997" x14ac:dyDescent="0.2"/>
    <row r="21998" x14ac:dyDescent="0.2"/>
    <row r="21999" x14ac:dyDescent="0.2"/>
    <row r="22000" x14ac:dyDescent="0.2"/>
    <row r="22001" x14ac:dyDescent="0.2"/>
    <row r="22002" x14ac:dyDescent="0.2"/>
    <row r="22003" x14ac:dyDescent="0.2"/>
    <row r="22004" x14ac:dyDescent="0.2"/>
    <row r="22005" x14ac:dyDescent="0.2"/>
    <row r="22006" x14ac:dyDescent="0.2"/>
    <row r="22007" x14ac:dyDescent="0.2"/>
    <row r="22008" x14ac:dyDescent="0.2"/>
    <row r="22009" x14ac:dyDescent="0.2"/>
    <row r="22010" x14ac:dyDescent="0.2"/>
    <row r="22011" x14ac:dyDescent="0.2"/>
    <row r="22012" x14ac:dyDescent="0.2"/>
    <row r="22013" x14ac:dyDescent="0.2"/>
    <row r="22014" x14ac:dyDescent="0.2"/>
    <row r="22015" x14ac:dyDescent="0.2"/>
    <row r="22016" x14ac:dyDescent="0.2"/>
    <row r="22017" x14ac:dyDescent="0.2"/>
    <row r="22018" x14ac:dyDescent="0.2"/>
    <row r="22019" x14ac:dyDescent="0.2"/>
    <row r="22020" x14ac:dyDescent="0.2"/>
    <row r="22021" x14ac:dyDescent="0.2"/>
    <row r="22022" x14ac:dyDescent="0.2"/>
    <row r="22023" x14ac:dyDescent="0.2"/>
    <row r="22024" x14ac:dyDescent="0.2"/>
    <row r="22025" x14ac:dyDescent="0.2"/>
    <row r="22026" x14ac:dyDescent="0.2"/>
    <row r="22027" x14ac:dyDescent="0.2"/>
    <row r="22028" x14ac:dyDescent="0.2"/>
    <row r="22029" x14ac:dyDescent="0.2"/>
    <row r="22030" x14ac:dyDescent="0.2"/>
    <row r="22031" x14ac:dyDescent="0.2"/>
    <row r="22032" x14ac:dyDescent="0.2"/>
    <row r="22033" x14ac:dyDescent="0.2"/>
    <row r="22034" x14ac:dyDescent="0.2"/>
    <row r="22035" x14ac:dyDescent="0.2"/>
    <row r="22036" x14ac:dyDescent="0.2"/>
    <row r="22037" x14ac:dyDescent="0.2"/>
    <row r="22038" x14ac:dyDescent="0.2"/>
    <row r="22039" x14ac:dyDescent="0.2"/>
    <row r="22040" x14ac:dyDescent="0.2"/>
    <row r="22041" x14ac:dyDescent="0.2"/>
    <row r="22042" x14ac:dyDescent="0.2"/>
    <row r="22043" x14ac:dyDescent="0.2"/>
    <row r="22044" x14ac:dyDescent="0.2"/>
    <row r="22045" x14ac:dyDescent="0.2"/>
    <row r="22046" x14ac:dyDescent="0.2"/>
    <row r="22047" x14ac:dyDescent="0.2"/>
    <row r="22048" x14ac:dyDescent="0.2"/>
    <row r="22049" x14ac:dyDescent="0.2"/>
    <row r="22050" x14ac:dyDescent="0.2"/>
    <row r="22051" x14ac:dyDescent="0.2"/>
    <row r="22052" x14ac:dyDescent="0.2"/>
    <row r="22053" x14ac:dyDescent="0.2"/>
    <row r="22054" x14ac:dyDescent="0.2"/>
    <row r="22055" x14ac:dyDescent="0.2"/>
    <row r="22056" x14ac:dyDescent="0.2"/>
    <row r="22057" x14ac:dyDescent="0.2"/>
    <row r="22058" x14ac:dyDescent="0.2"/>
    <row r="22059" x14ac:dyDescent="0.2"/>
    <row r="22060" x14ac:dyDescent="0.2"/>
    <row r="22061" x14ac:dyDescent="0.2"/>
    <row r="22062" x14ac:dyDescent="0.2"/>
    <row r="22063" x14ac:dyDescent="0.2"/>
    <row r="22064" x14ac:dyDescent="0.2"/>
    <row r="22065" x14ac:dyDescent="0.2"/>
    <row r="22066" x14ac:dyDescent="0.2"/>
    <row r="22067" x14ac:dyDescent="0.2"/>
    <row r="22068" x14ac:dyDescent="0.2"/>
    <row r="22069" x14ac:dyDescent="0.2"/>
    <row r="22070" x14ac:dyDescent="0.2"/>
    <row r="22071" x14ac:dyDescent="0.2"/>
    <row r="22072" x14ac:dyDescent="0.2"/>
    <row r="22073" x14ac:dyDescent="0.2"/>
    <row r="22074" x14ac:dyDescent="0.2"/>
    <row r="22075" x14ac:dyDescent="0.2"/>
    <row r="22076" x14ac:dyDescent="0.2"/>
    <row r="22077" x14ac:dyDescent="0.2"/>
    <row r="22078" x14ac:dyDescent="0.2"/>
    <row r="22079" x14ac:dyDescent="0.2"/>
    <row r="22080" x14ac:dyDescent="0.2"/>
    <row r="22081" x14ac:dyDescent="0.2"/>
    <row r="22082" x14ac:dyDescent="0.2"/>
    <row r="22083" x14ac:dyDescent="0.2"/>
    <row r="22084" x14ac:dyDescent="0.2"/>
    <row r="22085" x14ac:dyDescent="0.2"/>
    <row r="22086" x14ac:dyDescent="0.2"/>
    <row r="22087" x14ac:dyDescent="0.2"/>
    <row r="22088" x14ac:dyDescent="0.2"/>
    <row r="22089" x14ac:dyDescent="0.2"/>
    <row r="22090" x14ac:dyDescent="0.2"/>
    <row r="22091" x14ac:dyDescent="0.2"/>
    <row r="22092" x14ac:dyDescent="0.2"/>
    <row r="22093" x14ac:dyDescent="0.2"/>
    <row r="22094" x14ac:dyDescent="0.2"/>
    <row r="22095" x14ac:dyDescent="0.2"/>
    <row r="22096" x14ac:dyDescent="0.2"/>
    <row r="22097" x14ac:dyDescent="0.2"/>
    <row r="22098" x14ac:dyDescent="0.2"/>
    <row r="22099" x14ac:dyDescent="0.2"/>
    <row r="22100" x14ac:dyDescent="0.2"/>
    <row r="22101" x14ac:dyDescent="0.2"/>
    <row r="22102" x14ac:dyDescent="0.2"/>
    <row r="22103" x14ac:dyDescent="0.2"/>
    <row r="22104" x14ac:dyDescent="0.2"/>
    <row r="22105" x14ac:dyDescent="0.2"/>
    <row r="22106" x14ac:dyDescent="0.2"/>
    <row r="22107" x14ac:dyDescent="0.2"/>
    <row r="22108" x14ac:dyDescent="0.2"/>
    <row r="22109" x14ac:dyDescent="0.2"/>
    <row r="22110" x14ac:dyDescent="0.2"/>
    <row r="22111" x14ac:dyDescent="0.2"/>
    <row r="22112" x14ac:dyDescent="0.2"/>
    <row r="22113" x14ac:dyDescent="0.2"/>
    <row r="22114" x14ac:dyDescent="0.2"/>
    <row r="22115" x14ac:dyDescent="0.2"/>
    <row r="22116" x14ac:dyDescent="0.2"/>
    <row r="22117" x14ac:dyDescent="0.2"/>
    <row r="22118" x14ac:dyDescent="0.2"/>
    <row r="22119" x14ac:dyDescent="0.2"/>
    <row r="22120" x14ac:dyDescent="0.2"/>
    <row r="22121" x14ac:dyDescent="0.2"/>
    <row r="22122" x14ac:dyDescent="0.2"/>
    <row r="22123" x14ac:dyDescent="0.2"/>
    <row r="22124" x14ac:dyDescent="0.2"/>
    <row r="22125" x14ac:dyDescent="0.2"/>
    <row r="22126" x14ac:dyDescent="0.2"/>
    <row r="22127" x14ac:dyDescent="0.2"/>
    <row r="22128" x14ac:dyDescent="0.2"/>
    <row r="22129" x14ac:dyDescent="0.2"/>
    <row r="22130" x14ac:dyDescent="0.2"/>
    <row r="22131" x14ac:dyDescent="0.2"/>
    <row r="22132" x14ac:dyDescent="0.2"/>
    <row r="22133" x14ac:dyDescent="0.2"/>
    <row r="22134" x14ac:dyDescent="0.2"/>
    <row r="22135" x14ac:dyDescent="0.2"/>
    <row r="22136" x14ac:dyDescent="0.2"/>
    <row r="22137" x14ac:dyDescent="0.2"/>
    <row r="22138" x14ac:dyDescent="0.2"/>
    <row r="22139" x14ac:dyDescent="0.2"/>
    <row r="22140" x14ac:dyDescent="0.2"/>
    <row r="22141" x14ac:dyDescent="0.2"/>
    <row r="22142" x14ac:dyDescent="0.2"/>
    <row r="22143" x14ac:dyDescent="0.2"/>
    <row r="22144" x14ac:dyDescent="0.2"/>
    <row r="22145" x14ac:dyDescent="0.2"/>
    <row r="22146" x14ac:dyDescent="0.2"/>
    <row r="22147" x14ac:dyDescent="0.2"/>
    <row r="22148" x14ac:dyDescent="0.2"/>
    <row r="22149" x14ac:dyDescent="0.2"/>
    <row r="22150" x14ac:dyDescent="0.2"/>
    <row r="22151" x14ac:dyDescent="0.2"/>
    <row r="22152" x14ac:dyDescent="0.2"/>
    <row r="22153" x14ac:dyDescent="0.2"/>
    <row r="22154" x14ac:dyDescent="0.2"/>
    <row r="22155" x14ac:dyDescent="0.2"/>
    <row r="22156" x14ac:dyDescent="0.2"/>
    <row r="22157" x14ac:dyDescent="0.2"/>
    <row r="22158" x14ac:dyDescent="0.2"/>
    <row r="22159" x14ac:dyDescent="0.2"/>
    <row r="22160" x14ac:dyDescent="0.2"/>
    <row r="22161" x14ac:dyDescent="0.2"/>
    <row r="22162" x14ac:dyDescent="0.2"/>
    <row r="22163" x14ac:dyDescent="0.2"/>
    <row r="22164" x14ac:dyDescent="0.2"/>
    <row r="22165" x14ac:dyDescent="0.2"/>
    <row r="22166" x14ac:dyDescent="0.2"/>
    <row r="22167" x14ac:dyDescent="0.2"/>
    <row r="22168" x14ac:dyDescent="0.2"/>
    <row r="22169" x14ac:dyDescent="0.2"/>
    <row r="22170" x14ac:dyDescent="0.2"/>
    <row r="22171" x14ac:dyDescent="0.2"/>
    <row r="22172" x14ac:dyDescent="0.2"/>
    <row r="22173" x14ac:dyDescent="0.2"/>
    <row r="22174" x14ac:dyDescent="0.2"/>
    <row r="22175" x14ac:dyDescent="0.2"/>
    <row r="22176" x14ac:dyDescent="0.2"/>
    <row r="22177" x14ac:dyDescent="0.2"/>
    <row r="22178" x14ac:dyDescent="0.2"/>
    <row r="22179" x14ac:dyDescent="0.2"/>
    <row r="22180" x14ac:dyDescent="0.2"/>
    <row r="22181" x14ac:dyDescent="0.2"/>
    <row r="22182" x14ac:dyDescent="0.2"/>
    <row r="22183" x14ac:dyDescent="0.2"/>
    <row r="22184" x14ac:dyDescent="0.2"/>
    <row r="22185" x14ac:dyDescent="0.2"/>
    <row r="22186" x14ac:dyDescent="0.2"/>
    <row r="22187" x14ac:dyDescent="0.2"/>
    <row r="22188" x14ac:dyDescent="0.2"/>
    <row r="22189" x14ac:dyDescent="0.2"/>
    <row r="22190" x14ac:dyDescent="0.2"/>
    <row r="22191" x14ac:dyDescent="0.2"/>
    <row r="22192" x14ac:dyDescent="0.2"/>
    <row r="22193" x14ac:dyDescent="0.2"/>
    <row r="22194" x14ac:dyDescent="0.2"/>
    <row r="22195" x14ac:dyDescent="0.2"/>
    <row r="22196" x14ac:dyDescent="0.2"/>
    <row r="22197" x14ac:dyDescent="0.2"/>
    <row r="22198" x14ac:dyDescent="0.2"/>
    <row r="22199" x14ac:dyDescent="0.2"/>
    <row r="22200" x14ac:dyDescent="0.2"/>
    <row r="22201" x14ac:dyDescent="0.2"/>
    <row r="22202" x14ac:dyDescent="0.2"/>
    <row r="22203" x14ac:dyDescent="0.2"/>
    <row r="22204" x14ac:dyDescent="0.2"/>
    <row r="22205" x14ac:dyDescent="0.2"/>
    <row r="22206" x14ac:dyDescent="0.2"/>
    <row r="22207" x14ac:dyDescent="0.2"/>
    <row r="22208" x14ac:dyDescent="0.2"/>
    <row r="22209" x14ac:dyDescent="0.2"/>
    <row r="22210" x14ac:dyDescent="0.2"/>
    <row r="22211" x14ac:dyDescent="0.2"/>
    <row r="22212" x14ac:dyDescent="0.2"/>
    <row r="22213" x14ac:dyDescent="0.2"/>
    <row r="22214" x14ac:dyDescent="0.2"/>
    <row r="22215" x14ac:dyDescent="0.2"/>
    <row r="22216" x14ac:dyDescent="0.2"/>
    <row r="22217" x14ac:dyDescent="0.2"/>
    <row r="22218" x14ac:dyDescent="0.2"/>
    <row r="22219" x14ac:dyDescent="0.2"/>
    <row r="22220" x14ac:dyDescent="0.2"/>
    <row r="22221" x14ac:dyDescent="0.2"/>
    <row r="22222" x14ac:dyDescent="0.2"/>
    <row r="22223" x14ac:dyDescent="0.2"/>
    <row r="22224" x14ac:dyDescent="0.2"/>
    <row r="22225" x14ac:dyDescent="0.2"/>
    <row r="22226" x14ac:dyDescent="0.2"/>
    <row r="22227" x14ac:dyDescent="0.2"/>
    <row r="22228" x14ac:dyDescent="0.2"/>
    <row r="22229" x14ac:dyDescent="0.2"/>
    <row r="22230" x14ac:dyDescent="0.2"/>
    <row r="22231" x14ac:dyDescent="0.2"/>
    <row r="22232" x14ac:dyDescent="0.2"/>
    <row r="22233" x14ac:dyDescent="0.2"/>
    <row r="22234" x14ac:dyDescent="0.2"/>
    <row r="22235" x14ac:dyDescent="0.2"/>
    <row r="22236" x14ac:dyDescent="0.2"/>
    <row r="22237" x14ac:dyDescent="0.2"/>
    <row r="22238" x14ac:dyDescent="0.2"/>
    <row r="22239" x14ac:dyDescent="0.2"/>
    <row r="22240" x14ac:dyDescent="0.2"/>
    <row r="22241" x14ac:dyDescent="0.2"/>
    <row r="22242" x14ac:dyDescent="0.2"/>
    <row r="22243" x14ac:dyDescent="0.2"/>
    <row r="22244" x14ac:dyDescent="0.2"/>
    <row r="22245" x14ac:dyDescent="0.2"/>
    <row r="22246" x14ac:dyDescent="0.2"/>
    <row r="22247" x14ac:dyDescent="0.2"/>
    <row r="22248" x14ac:dyDescent="0.2"/>
    <row r="22249" x14ac:dyDescent="0.2"/>
    <row r="22250" x14ac:dyDescent="0.2"/>
    <row r="22251" x14ac:dyDescent="0.2"/>
    <row r="22252" x14ac:dyDescent="0.2"/>
    <row r="22253" x14ac:dyDescent="0.2"/>
    <row r="22254" x14ac:dyDescent="0.2"/>
    <row r="22255" x14ac:dyDescent="0.2"/>
    <row r="22256" x14ac:dyDescent="0.2"/>
    <row r="22257" x14ac:dyDescent="0.2"/>
    <row r="22258" x14ac:dyDescent="0.2"/>
    <row r="22259" x14ac:dyDescent="0.2"/>
    <row r="22260" x14ac:dyDescent="0.2"/>
    <row r="22261" x14ac:dyDescent="0.2"/>
    <row r="22262" x14ac:dyDescent="0.2"/>
    <row r="22263" x14ac:dyDescent="0.2"/>
    <row r="22264" x14ac:dyDescent="0.2"/>
    <row r="22265" x14ac:dyDescent="0.2"/>
    <row r="22266" x14ac:dyDescent="0.2"/>
    <row r="22267" x14ac:dyDescent="0.2"/>
    <row r="22268" x14ac:dyDescent="0.2"/>
    <row r="22269" x14ac:dyDescent="0.2"/>
    <row r="22270" x14ac:dyDescent="0.2"/>
    <row r="22271" x14ac:dyDescent="0.2"/>
    <row r="22272" x14ac:dyDescent="0.2"/>
    <row r="22273" x14ac:dyDescent="0.2"/>
    <row r="22274" x14ac:dyDescent="0.2"/>
    <row r="22275" x14ac:dyDescent="0.2"/>
    <row r="22276" x14ac:dyDescent="0.2"/>
    <row r="22277" x14ac:dyDescent="0.2"/>
    <row r="22278" x14ac:dyDescent="0.2"/>
    <row r="22279" x14ac:dyDescent="0.2"/>
    <row r="22280" x14ac:dyDescent="0.2"/>
    <row r="22281" x14ac:dyDescent="0.2"/>
    <row r="22282" x14ac:dyDescent="0.2"/>
    <row r="22283" x14ac:dyDescent="0.2"/>
    <row r="22284" x14ac:dyDescent="0.2"/>
    <row r="22285" x14ac:dyDescent="0.2"/>
    <row r="22286" x14ac:dyDescent="0.2"/>
    <row r="22287" x14ac:dyDescent="0.2"/>
    <row r="22288" x14ac:dyDescent="0.2"/>
    <row r="22289" x14ac:dyDescent="0.2"/>
    <row r="22290" x14ac:dyDescent="0.2"/>
    <row r="22291" x14ac:dyDescent="0.2"/>
    <row r="22292" x14ac:dyDescent="0.2"/>
    <row r="22293" x14ac:dyDescent="0.2"/>
    <row r="22294" x14ac:dyDescent="0.2"/>
    <row r="22295" x14ac:dyDescent="0.2"/>
    <row r="22296" x14ac:dyDescent="0.2"/>
    <row r="22297" x14ac:dyDescent="0.2"/>
    <row r="22298" x14ac:dyDescent="0.2"/>
    <row r="22299" x14ac:dyDescent="0.2"/>
    <row r="22300" x14ac:dyDescent="0.2"/>
    <row r="22301" x14ac:dyDescent="0.2"/>
    <row r="22302" x14ac:dyDescent="0.2"/>
    <row r="22303" x14ac:dyDescent="0.2"/>
    <row r="22304" x14ac:dyDescent="0.2"/>
    <row r="22305" x14ac:dyDescent="0.2"/>
    <row r="22306" x14ac:dyDescent="0.2"/>
    <row r="22307" x14ac:dyDescent="0.2"/>
    <row r="22308" x14ac:dyDescent="0.2"/>
    <row r="22309" x14ac:dyDescent="0.2"/>
    <row r="22310" x14ac:dyDescent="0.2"/>
    <row r="22311" x14ac:dyDescent="0.2"/>
    <row r="22312" x14ac:dyDescent="0.2"/>
    <row r="22313" x14ac:dyDescent="0.2"/>
    <row r="22314" x14ac:dyDescent="0.2"/>
    <row r="22315" x14ac:dyDescent="0.2"/>
    <row r="22316" x14ac:dyDescent="0.2"/>
    <row r="22317" x14ac:dyDescent="0.2"/>
    <row r="22318" x14ac:dyDescent="0.2"/>
    <row r="22319" x14ac:dyDescent="0.2"/>
    <row r="22320" x14ac:dyDescent="0.2"/>
    <row r="22321" x14ac:dyDescent="0.2"/>
    <row r="22322" x14ac:dyDescent="0.2"/>
    <row r="22323" x14ac:dyDescent="0.2"/>
    <row r="22324" x14ac:dyDescent="0.2"/>
    <row r="22325" x14ac:dyDescent="0.2"/>
    <row r="22326" x14ac:dyDescent="0.2"/>
    <row r="22327" x14ac:dyDescent="0.2"/>
    <row r="22328" x14ac:dyDescent="0.2"/>
    <row r="22329" x14ac:dyDescent="0.2"/>
    <row r="22330" x14ac:dyDescent="0.2"/>
    <row r="22331" x14ac:dyDescent="0.2"/>
    <row r="22332" x14ac:dyDescent="0.2"/>
    <row r="22333" x14ac:dyDescent="0.2"/>
    <row r="22334" x14ac:dyDescent="0.2"/>
    <row r="22335" x14ac:dyDescent="0.2"/>
    <row r="22336" x14ac:dyDescent="0.2"/>
    <row r="22337" x14ac:dyDescent="0.2"/>
    <row r="22338" x14ac:dyDescent="0.2"/>
    <row r="22339" x14ac:dyDescent="0.2"/>
    <row r="22340" x14ac:dyDescent="0.2"/>
    <row r="22341" x14ac:dyDescent="0.2"/>
    <row r="22342" x14ac:dyDescent="0.2"/>
    <row r="22343" x14ac:dyDescent="0.2"/>
    <row r="22344" x14ac:dyDescent="0.2"/>
    <row r="22345" x14ac:dyDescent="0.2"/>
    <row r="22346" x14ac:dyDescent="0.2"/>
    <row r="22347" x14ac:dyDescent="0.2"/>
    <row r="22348" x14ac:dyDescent="0.2"/>
    <row r="22349" x14ac:dyDescent="0.2"/>
    <row r="22350" x14ac:dyDescent="0.2"/>
    <row r="22351" x14ac:dyDescent="0.2"/>
    <row r="22352" x14ac:dyDescent="0.2"/>
    <row r="22353" x14ac:dyDescent="0.2"/>
    <row r="22354" x14ac:dyDescent="0.2"/>
    <row r="22355" x14ac:dyDescent="0.2"/>
    <row r="22356" x14ac:dyDescent="0.2"/>
    <row r="22357" x14ac:dyDescent="0.2"/>
    <row r="22358" x14ac:dyDescent="0.2"/>
    <row r="22359" x14ac:dyDescent="0.2"/>
    <row r="22360" x14ac:dyDescent="0.2"/>
    <row r="22361" x14ac:dyDescent="0.2"/>
    <row r="22362" x14ac:dyDescent="0.2"/>
    <row r="22363" x14ac:dyDescent="0.2"/>
    <row r="22364" x14ac:dyDescent="0.2"/>
    <row r="22365" x14ac:dyDescent="0.2"/>
    <row r="22366" x14ac:dyDescent="0.2"/>
    <row r="22367" x14ac:dyDescent="0.2"/>
    <row r="22368" x14ac:dyDescent="0.2"/>
    <row r="22369" x14ac:dyDescent="0.2"/>
    <row r="22370" x14ac:dyDescent="0.2"/>
    <row r="22371" x14ac:dyDescent="0.2"/>
    <row r="22372" x14ac:dyDescent="0.2"/>
    <row r="22373" x14ac:dyDescent="0.2"/>
    <row r="22374" x14ac:dyDescent="0.2"/>
    <row r="22375" x14ac:dyDescent="0.2"/>
    <row r="22376" x14ac:dyDescent="0.2"/>
    <row r="22377" x14ac:dyDescent="0.2"/>
    <row r="22378" x14ac:dyDescent="0.2"/>
    <row r="22379" x14ac:dyDescent="0.2"/>
    <row r="22380" x14ac:dyDescent="0.2"/>
    <row r="22381" x14ac:dyDescent="0.2"/>
    <row r="22382" x14ac:dyDescent="0.2"/>
    <row r="22383" x14ac:dyDescent="0.2"/>
    <row r="22384" x14ac:dyDescent="0.2"/>
    <row r="22385" x14ac:dyDescent="0.2"/>
    <row r="22386" x14ac:dyDescent="0.2"/>
    <row r="22387" x14ac:dyDescent="0.2"/>
    <row r="22388" x14ac:dyDescent="0.2"/>
    <row r="22389" x14ac:dyDescent="0.2"/>
    <row r="22390" x14ac:dyDescent="0.2"/>
    <row r="22391" x14ac:dyDescent="0.2"/>
    <row r="22392" x14ac:dyDescent="0.2"/>
    <row r="22393" x14ac:dyDescent="0.2"/>
    <row r="22394" x14ac:dyDescent="0.2"/>
    <row r="22395" x14ac:dyDescent="0.2"/>
    <row r="22396" x14ac:dyDescent="0.2"/>
    <row r="22397" x14ac:dyDescent="0.2"/>
    <row r="22398" x14ac:dyDescent="0.2"/>
    <row r="22399" x14ac:dyDescent="0.2"/>
    <row r="22400" x14ac:dyDescent="0.2"/>
    <row r="22401" x14ac:dyDescent="0.2"/>
    <row r="22402" x14ac:dyDescent="0.2"/>
    <row r="22403" x14ac:dyDescent="0.2"/>
    <row r="22404" x14ac:dyDescent="0.2"/>
    <row r="22405" x14ac:dyDescent="0.2"/>
    <row r="22406" x14ac:dyDescent="0.2"/>
    <row r="22407" x14ac:dyDescent="0.2"/>
    <row r="22408" x14ac:dyDescent="0.2"/>
    <row r="22409" x14ac:dyDescent="0.2"/>
    <row r="22410" x14ac:dyDescent="0.2"/>
    <row r="22411" x14ac:dyDescent="0.2"/>
    <row r="22412" x14ac:dyDescent="0.2"/>
    <row r="22413" x14ac:dyDescent="0.2"/>
    <row r="22414" x14ac:dyDescent="0.2"/>
    <row r="22415" x14ac:dyDescent="0.2"/>
    <row r="22416" x14ac:dyDescent="0.2"/>
    <row r="22417" x14ac:dyDescent="0.2"/>
    <row r="22418" x14ac:dyDescent="0.2"/>
    <row r="22419" x14ac:dyDescent="0.2"/>
    <row r="22420" x14ac:dyDescent="0.2"/>
    <row r="22421" x14ac:dyDescent="0.2"/>
    <row r="22422" x14ac:dyDescent="0.2"/>
    <row r="22423" x14ac:dyDescent="0.2"/>
    <row r="22424" x14ac:dyDescent="0.2"/>
    <row r="22425" x14ac:dyDescent="0.2"/>
    <row r="22426" x14ac:dyDescent="0.2"/>
    <row r="22427" x14ac:dyDescent="0.2"/>
    <row r="22428" x14ac:dyDescent="0.2"/>
    <row r="22429" x14ac:dyDescent="0.2"/>
    <row r="22430" x14ac:dyDescent="0.2"/>
    <row r="22431" x14ac:dyDescent="0.2"/>
    <row r="22432" x14ac:dyDescent="0.2"/>
    <row r="22433" x14ac:dyDescent="0.2"/>
    <row r="22434" x14ac:dyDescent="0.2"/>
    <row r="22435" x14ac:dyDescent="0.2"/>
    <row r="22436" x14ac:dyDescent="0.2"/>
    <row r="22437" x14ac:dyDescent="0.2"/>
    <row r="22438" x14ac:dyDescent="0.2"/>
    <row r="22439" x14ac:dyDescent="0.2"/>
    <row r="22440" x14ac:dyDescent="0.2"/>
    <row r="22441" x14ac:dyDescent="0.2"/>
    <row r="22442" x14ac:dyDescent="0.2"/>
    <row r="22443" x14ac:dyDescent="0.2"/>
    <row r="22444" x14ac:dyDescent="0.2"/>
    <row r="22445" x14ac:dyDescent="0.2"/>
    <row r="22446" x14ac:dyDescent="0.2"/>
    <row r="22447" x14ac:dyDescent="0.2"/>
    <row r="22448" x14ac:dyDescent="0.2"/>
    <row r="22449" x14ac:dyDescent="0.2"/>
    <row r="22450" x14ac:dyDescent="0.2"/>
    <row r="22451" x14ac:dyDescent="0.2"/>
    <row r="22452" x14ac:dyDescent="0.2"/>
    <row r="22453" x14ac:dyDescent="0.2"/>
    <row r="22454" x14ac:dyDescent="0.2"/>
    <row r="22455" x14ac:dyDescent="0.2"/>
    <row r="22456" x14ac:dyDescent="0.2"/>
    <row r="22457" x14ac:dyDescent="0.2"/>
    <row r="22458" x14ac:dyDescent="0.2"/>
    <row r="22459" x14ac:dyDescent="0.2"/>
    <row r="22460" x14ac:dyDescent="0.2"/>
    <row r="22461" x14ac:dyDescent="0.2"/>
    <row r="22462" x14ac:dyDescent="0.2"/>
    <row r="22463" x14ac:dyDescent="0.2"/>
    <row r="22464" x14ac:dyDescent="0.2"/>
    <row r="22465" x14ac:dyDescent="0.2"/>
    <row r="22466" x14ac:dyDescent="0.2"/>
    <row r="22467" x14ac:dyDescent="0.2"/>
    <row r="22468" x14ac:dyDescent="0.2"/>
    <row r="22469" x14ac:dyDescent="0.2"/>
    <row r="22470" x14ac:dyDescent="0.2"/>
    <row r="22471" x14ac:dyDescent="0.2"/>
    <row r="22472" x14ac:dyDescent="0.2"/>
    <row r="22473" x14ac:dyDescent="0.2"/>
    <row r="22474" x14ac:dyDescent="0.2"/>
    <row r="22475" x14ac:dyDescent="0.2"/>
    <row r="22476" x14ac:dyDescent="0.2"/>
    <row r="22477" x14ac:dyDescent="0.2"/>
    <row r="22478" x14ac:dyDescent="0.2"/>
    <row r="22479" x14ac:dyDescent="0.2"/>
    <row r="22480" x14ac:dyDescent="0.2"/>
    <row r="22481" x14ac:dyDescent="0.2"/>
    <row r="22482" x14ac:dyDescent="0.2"/>
    <row r="22483" x14ac:dyDescent="0.2"/>
    <row r="22484" x14ac:dyDescent="0.2"/>
    <row r="22485" x14ac:dyDescent="0.2"/>
    <row r="22486" x14ac:dyDescent="0.2"/>
    <row r="22487" x14ac:dyDescent="0.2"/>
    <row r="22488" x14ac:dyDescent="0.2"/>
    <row r="22489" x14ac:dyDescent="0.2"/>
    <row r="22490" x14ac:dyDescent="0.2"/>
    <row r="22491" x14ac:dyDescent="0.2"/>
    <row r="22492" x14ac:dyDescent="0.2"/>
    <row r="22493" x14ac:dyDescent="0.2"/>
    <row r="22494" x14ac:dyDescent="0.2"/>
    <row r="22495" x14ac:dyDescent="0.2"/>
    <row r="22496" x14ac:dyDescent="0.2"/>
    <row r="22497" x14ac:dyDescent="0.2"/>
    <row r="22498" x14ac:dyDescent="0.2"/>
    <row r="22499" x14ac:dyDescent="0.2"/>
    <row r="22500" x14ac:dyDescent="0.2"/>
    <row r="22501" x14ac:dyDescent="0.2"/>
    <row r="22502" x14ac:dyDescent="0.2"/>
    <row r="22503" x14ac:dyDescent="0.2"/>
    <row r="22504" x14ac:dyDescent="0.2"/>
    <row r="22505" x14ac:dyDescent="0.2"/>
    <row r="22506" x14ac:dyDescent="0.2"/>
    <row r="22507" x14ac:dyDescent="0.2"/>
    <row r="22508" x14ac:dyDescent="0.2"/>
    <row r="22509" x14ac:dyDescent="0.2"/>
    <row r="22510" x14ac:dyDescent="0.2"/>
    <row r="22511" x14ac:dyDescent="0.2"/>
    <row r="22512" x14ac:dyDescent="0.2"/>
    <row r="22513" x14ac:dyDescent="0.2"/>
    <row r="22514" x14ac:dyDescent="0.2"/>
    <row r="22515" x14ac:dyDescent="0.2"/>
    <row r="22516" x14ac:dyDescent="0.2"/>
    <row r="22517" x14ac:dyDescent="0.2"/>
    <row r="22518" x14ac:dyDescent="0.2"/>
    <row r="22519" x14ac:dyDescent="0.2"/>
    <row r="22520" x14ac:dyDescent="0.2"/>
    <row r="22521" x14ac:dyDescent="0.2"/>
    <row r="22522" x14ac:dyDescent="0.2"/>
    <row r="22523" x14ac:dyDescent="0.2"/>
    <row r="22524" x14ac:dyDescent="0.2"/>
    <row r="22525" x14ac:dyDescent="0.2"/>
    <row r="22526" x14ac:dyDescent="0.2"/>
    <row r="22527" x14ac:dyDescent="0.2"/>
    <row r="22528" x14ac:dyDescent="0.2"/>
    <row r="22529" x14ac:dyDescent="0.2"/>
    <row r="22530" x14ac:dyDescent="0.2"/>
    <row r="22531" x14ac:dyDescent="0.2"/>
    <row r="22532" x14ac:dyDescent="0.2"/>
    <row r="22533" x14ac:dyDescent="0.2"/>
    <row r="22534" x14ac:dyDescent="0.2"/>
    <row r="22535" x14ac:dyDescent="0.2"/>
    <row r="22536" x14ac:dyDescent="0.2"/>
    <row r="22537" x14ac:dyDescent="0.2"/>
    <row r="22538" x14ac:dyDescent="0.2"/>
    <row r="22539" x14ac:dyDescent="0.2"/>
    <row r="22540" x14ac:dyDescent="0.2"/>
    <row r="22541" x14ac:dyDescent="0.2"/>
    <row r="22542" x14ac:dyDescent="0.2"/>
    <row r="22543" x14ac:dyDescent="0.2"/>
    <row r="22544" x14ac:dyDescent="0.2"/>
    <row r="22545" x14ac:dyDescent="0.2"/>
    <row r="22546" x14ac:dyDescent="0.2"/>
    <row r="22547" x14ac:dyDescent="0.2"/>
    <row r="22548" x14ac:dyDescent="0.2"/>
    <row r="22549" x14ac:dyDescent="0.2"/>
    <row r="22550" x14ac:dyDescent="0.2"/>
    <row r="22551" x14ac:dyDescent="0.2"/>
    <row r="22552" x14ac:dyDescent="0.2"/>
    <row r="22553" x14ac:dyDescent="0.2"/>
    <row r="22554" x14ac:dyDescent="0.2"/>
    <row r="22555" x14ac:dyDescent="0.2"/>
    <row r="22556" x14ac:dyDescent="0.2"/>
    <row r="22557" x14ac:dyDescent="0.2"/>
    <row r="22558" x14ac:dyDescent="0.2"/>
    <row r="22559" x14ac:dyDescent="0.2"/>
    <row r="22560" x14ac:dyDescent="0.2"/>
    <row r="22561" x14ac:dyDescent="0.2"/>
    <row r="22562" x14ac:dyDescent="0.2"/>
    <row r="22563" x14ac:dyDescent="0.2"/>
    <row r="22564" x14ac:dyDescent="0.2"/>
    <row r="22565" x14ac:dyDescent="0.2"/>
    <row r="22566" x14ac:dyDescent="0.2"/>
    <row r="22567" x14ac:dyDescent="0.2"/>
    <row r="22568" x14ac:dyDescent="0.2"/>
    <row r="22569" x14ac:dyDescent="0.2"/>
    <row r="22570" x14ac:dyDescent="0.2"/>
    <row r="22571" x14ac:dyDescent="0.2"/>
    <row r="22572" x14ac:dyDescent="0.2"/>
    <row r="22573" x14ac:dyDescent="0.2"/>
    <row r="22574" x14ac:dyDescent="0.2"/>
    <row r="22575" x14ac:dyDescent="0.2"/>
    <row r="22576" x14ac:dyDescent="0.2"/>
    <row r="22577" x14ac:dyDescent="0.2"/>
    <row r="22578" x14ac:dyDescent="0.2"/>
    <row r="22579" x14ac:dyDescent="0.2"/>
    <row r="22580" x14ac:dyDescent="0.2"/>
    <row r="22581" x14ac:dyDescent="0.2"/>
    <row r="22582" x14ac:dyDescent="0.2"/>
    <row r="22583" x14ac:dyDescent="0.2"/>
    <row r="22584" x14ac:dyDescent="0.2"/>
    <row r="22585" x14ac:dyDescent="0.2"/>
    <row r="22586" x14ac:dyDescent="0.2"/>
    <row r="22587" x14ac:dyDescent="0.2"/>
    <row r="22588" x14ac:dyDescent="0.2"/>
    <row r="22589" x14ac:dyDescent="0.2"/>
    <row r="22590" x14ac:dyDescent="0.2"/>
    <row r="22591" x14ac:dyDescent="0.2"/>
    <row r="22592" x14ac:dyDescent="0.2"/>
    <row r="22593" x14ac:dyDescent="0.2"/>
    <row r="22594" x14ac:dyDescent="0.2"/>
    <row r="22595" x14ac:dyDescent="0.2"/>
    <row r="22596" x14ac:dyDescent="0.2"/>
    <row r="22597" x14ac:dyDescent="0.2"/>
    <row r="22598" x14ac:dyDescent="0.2"/>
    <row r="22599" x14ac:dyDescent="0.2"/>
    <row r="22600" x14ac:dyDescent="0.2"/>
    <row r="22601" x14ac:dyDescent="0.2"/>
    <row r="22602" x14ac:dyDescent="0.2"/>
    <row r="22603" x14ac:dyDescent="0.2"/>
    <row r="22604" x14ac:dyDescent="0.2"/>
    <row r="22605" x14ac:dyDescent="0.2"/>
    <row r="22606" x14ac:dyDescent="0.2"/>
    <row r="22607" x14ac:dyDescent="0.2"/>
    <row r="22608" x14ac:dyDescent="0.2"/>
    <row r="22609" x14ac:dyDescent="0.2"/>
    <row r="22610" x14ac:dyDescent="0.2"/>
    <row r="22611" x14ac:dyDescent="0.2"/>
    <row r="22612" x14ac:dyDescent="0.2"/>
    <row r="22613" x14ac:dyDescent="0.2"/>
    <row r="22614" x14ac:dyDescent="0.2"/>
    <row r="22615" x14ac:dyDescent="0.2"/>
    <row r="22616" x14ac:dyDescent="0.2"/>
    <row r="22617" x14ac:dyDescent="0.2"/>
    <row r="22618" x14ac:dyDescent="0.2"/>
    <row r="22619" x14ac:dyDescent="0.2"/>
    <row r="22620" x14ac:dyDescent="0.2"/>
    <row r="22621" x14ac:dyDescent="0.2"/>
    <row r="22622" x14ac:dyDescent="0.2"/>
    <row r="22623" x14ac:dyDescent="0.2"/>
    <row r="22624" x14ac:dyDescent="0.2"/>
    <row r="22625" x14ac:dyDescent="0.2"/>
    <row r="22626" x14ac:dyDescent="0.2"/>
    <row r="22627" x14ac:dyDescent="0.2"/>
    <row r="22628" x14ac:dyDescent="0.2"/>
    <row r="22629" x14ac:dyDescent="0.2"/>
    <row r="22630" x14ac:dyDescent="0.2"/>
    <row r="22631" x14ac:dyDescent="0.2"/>
    <row r="22632" x14ac:dyDescent="0.2"/>
    <row r="22633" x14ac:dyDescent="0.2"/>
    <row r="22634" x14ac:dyDescent="0.2"/>
    <row r="22635" x14ac:dyDescent="0.2"/>
    <row r="22636" x14ac:dyDescent="0.2"/>
    <row r="22637" x14ac:dyDescent="0.2"/>
    <row r="22638" x14ac:dyDescent="0.2"/>
    <row r="22639" x14ac:dyDescent="0.2"/>
    <row r="22640" x14ac:dyDescent="0.2"/>
    <row r="22641" x14ac:dyDescent="0.2"/>
    <row r="22642" x14ac:dyDescent="0.2"/>
    <row r="22643" x14ac:dyDescent="0.2"/>
    <row r="22644" x14ac:dyDescent="0.2"/>
    <row r="22645" x14ac:dyDescent="0.2"/>
    <row r="22646" x14ac:dyDescent="0.2"/>
    <row r="22647" x14ac:dyDescent="0.2"/>
    <row r="22648" x14ac:dyDescent="0.2"/>
    <row r="22649" x14ac:dyDescent="0.2"/>
    <row r="22650" x14ac:dyDescent="0.2"/>
    <row r="22651" x14ac:dyDescent="0.2"/>
    <row r="22652" x14ac:dyDescent="0.2"/>
    <row r="22653" x14ac:dyDescent="0.2"/>
    <row r="22654" x14ac:dyDescent="0.2"/>
    <row r="22655" x14ac:dyDescent="0.2"/>
    <row r="22656" x14ac:dyDescent="0.2"/>
    <row r="22657" x14ac:dyDescent="0.2"/>
    <row r="22658" x14ac:dyDescent="0.2"/>
    <row r="22659" x14ac:dyDescent="0.2"/>
    <row r="22660" x14ac:dyDescent="0.2"/>
    <row r="22661" x14ac:dyDescent="0.2"/>
    <row r="22662" x14ac:dyDescent="0.2"/>
    <row r="22663" x14ac:dyDescent="0.2"/>
    <row r="22664" x14ac:dyDescent="0.2"/>
    <row r="22665" x14ac:dyDescent="0.2"/>
    <row r="22666" x14ac:dyDescent="0.2"/>
    <row r="22667" x14ac:dyDescent="0.2"/>
    <row r="22668" x14ac:dyDescent="0.2"/>
    <row r="22669" x14ac:dyDescent="0.2"/>
    <row r="22670" x14ac:dyDescent="0.2"/>
    <row r="22671" x14ac:dyDescent="0.2"/>
    <row r="22672" x14ac:dyDescent="0.2"/>
    <row r="22673" x14ac:dyDescent="0.2"/>
    <row r="22674" x14ac:dyDescent="0.2"/>
    <row r="22675" x14ac:dyDescent="0.2"/>
    <row r="22676" x14ac:dyDescent="0.2"/>
    <row r="22677" x14ac:dyDescent="0.2"/>
    <row r="22678" x14ac:dyDescent="0.2"/>
    <row r="22679" x14ac:dyDescent="0.2"/>
    <row r="22680" x14ac:dyDescent="0.2"/>
    <row r="22681" x14ac:dyDescent="0.2"/>
    <row r="22682" x14ac:dyDescent="0.2"/>
    <row r="22683" x14ac:dyDescent="0.2"/>
    <row r="22684" x14ac:dyDescent="0.2"/>
    <row r="22685" x14ac:dyDescent="0.2"/>
    <row r="22686" x14ac:dyDescent="0.2"/>
    <row r="22687" x14ac:dyDescent="0.2"/>
    <row r="22688" x14ac:dyDescent="0.2"/>
    <row r="22689" x14ac:dyDescent="0.2"/>
    <row r="22690" x14ac:dyDescent="0.2"/>
    <row r="22691" x14ac:dyDescent="0.2"/>
    <row r="22692" x14ac:dyDescent="0.2"/>
    <row r="22693" x14ac:dyDescent="0.2"/>
    <row r="22694" x14ac:dyDescent="0.2"/>
    <row r="22695" x14ac:dyDescent="0.2"/>
    <row r="22696" x14ac:dyDescent="0.2"/>
    <row r="22697" x14ac:dyDescent="0.2"/>
    <row r="22698" x14ac:dyDescent="0.2"/>
    <row r="22699" x14ac:dyDescent="0.2"/>
    <row r="22700" x14ac:dyDescent="0.2"/>
    <row r="22701" x14ac:dyDescent="0.2"/>
    <row r="22702" x14ac:dyDescent="0.2"/>
    <row r="22703" x14ac:dyDescent="0.2"/>
    <row r="22704" x14ac:dyDescent="0.2"/>
    <row r="22705" x14ac:dyDescent="0.2"/>
    <row r="22706" x14ac:dyDescent="0.2"/>
    <row r="22707" x14ac:dyDescent="0.2"/>
    <row r="22708" x14ac:dyDescent="0.2"/>
    <row r="22709" x14ac:dyDescent="0.2"/>
    <row r="22710" x14ac:dyDescent="0.2"/>
    <row r="22711" x14ac:dyDescent="0.2"/>
    <row r="22712" x14ac:dyDescent="0.2"/>
    <row r="22713" x14ac:dyDescent="0.2"/>
    <row r="22714" x14ac:dyDescent="0.2"/>
    <row r="22715" x14ac:dyDescent="0.2"/>
    <row r="22716" x14ac:dyDescent="0.2"/>
    <row r="22717" x14ac:dyDescent="0.2"/>
    <row r="22718" x14ac:dyDescent="0.2"/>
    <row r="22719" x14ac:dyDescent="0.2"/>
    <row r="22720" x14ac:dyDescent="0.2"/>
    <row r="22721" x14ac:dyDescent="0.2"/>
    <row r="22722" x14ac:dyDescent="0.2"/>
    <row r="22723" x14ac:dyDescent="0.2"/>
    <row r="22724" x14ac:dyDescent="0.2"/>
    <row r="22725" x14ac:dyDescent="0.2"/>
    <row r="22726" x14ac:dyDescent="0.2"/>
    <row r="22727" x14ac:dyDescent="0.2"/>
    <row r="22728" x14ac:dyDescent="0.2"/>
    <row r="22729" x14ac:dyDescent="0.2"/>
    <row r="22730" x14ac:dyDescent="0.2"/>
    <row r="22731" x14ac:dyDescent="0.2"/>
    <row r="22732" x14ac:dyDescent="0.2"/>
    <row r="22733" x14ac:dyDescent="0.2"/>
    <row r="22734" x14ac:dyDescent="0.2"/>
    <row r="22735" x14ac:dyDescent="0.2"/>
    <row r="22736" x14ac:dyDescent="0.2"/>
    <row r="22737" x14ac:dyDescent="0.2"/>
    <row r="22738" x14ac:dyDescent="0.2"/>
    <row r="22739" x14ac:dyDescent="0.2"/>
    <row r="22740" x14ac:dyDescent="0.2"/>
    <row r="22741" x14ac:dyDescent="0.2"/>
    <row r="22742" x14ac:dyDescent="0.2"/>
    <row r="22743" x14ac:dyDescent="0.2"/>
    <row r="22744" x14ac:dyDescent="0.2"/>
    <row r="22745" x14ac:dyDescent="0.2"/>
    <row r="22746" x14ac:dyDescent="0.2"/>
    <row r="22747" x14ac:dyDescent="0.2"/>
    <row r="22748" x14ac:dyDescent="0.2"/>
    <row r="22749" x14ac:dyDescent="0.2"/>
    <row r="22750" x14ac:dyDescent="0.2"/>
    <row r="22751" x14ac:dyDescent="0.2"/>
    <row r="22752" x14ac:dyDescent="0.2"/>
    <row r="22753" x14ac:dyDescent="0.2"/>
    <row r="22754" x14ac:dyDescent="0.2"/>
    <row r="22755" x14ac:dyDescent="0.2"/>
    <row r="22756" x14ac:dyDescent="0.2"/>
    <row r="22757" x14ac:dyDescent="0.2"/>
    <row r="22758" x14ac:dyDescent="0.2"/>
    <row r="22759" x14ac:dyDescent="0.2"/>
    <row r="22760" x14ac:dyDescent="0.2"/>
    <row r="22761" x14ac:dyDescent="0.2"/>
    <row r="22762" x14ac:dyDescent="0.2"/>
    <row r="22763" x14ac:dyDescent="0.2"/>
    <row r="22764" x14ac:dyDescent="0.2"/>
    <row r="22765" x14ac:dyDescent="0.2"/>
    <row r="22766" x14ac:dyDescent="0.2"/>
    <row r="22767" x14ac:dyDescent="0.2"/>
    <row r="22768" x14ac:dyDescent="0.2"/>
    <row r="22769" x14ac:dyDescent="0.2"/>
    <row r="22770" x14ac:dyDescent="0.2"/>
    <row r="22771" x14ac:dyDescent="0.2"/>
    <row r="22772" x14ac:dyDescent="0.2"/>
    <row r="22773" x14ac:dyDescent="0.2"/>
    <row r="22774" x14ac:dyDescent="0.2"/>
    <row r="22775" x14ac:dyDescent="0.2"/>
    <row r="22776" x14ac:dyDescent="0.2"/>
    <row r="22777" x14ac:dyDescent="0.2"/>
    <row r="22778" x14ac:dyDescent="0.2"/>
    <row r="22779" x14ac:dyDescent="0.2"/>
    <row r="22780" x14ac:dyDescent="0.2"/>
    <row r="22781" x14ac:dyDescent="0.2"/>
    <row r="22782" x14ac:dyDescent="0.2"/>
    <row r="22783" x14ac:dyDescent="0.2"/>
    <row r="22784" x14ac:dyDescent="0.2"/>
    <row r="22785" x14ac:dyDescent="0.2"/>
    <row r="22786" x14ac:dyDescent="0.2"/>
    <row r="22787" x14ac:dyDescent="0.2"/>
    <row r="22788" x14ac:dyDescent="0.2"/>
    <row r="22789" x14ac:dyDescent="0.2"/>
    <row r="22790" x14ac:dyDescent="0.2"/>
    <row r="22791" x14ac:dyDescent="0.2"/>
    <row r="22792" x14ac:dyDescent="0.2"/>
    <row r="22793" x14ac:dyDescent="0.2"/>
    <row r="22794" x14ac:dyDescent="0.2"/>
    <row r="22795" x14ac:dyDescent="0.2"/>
    <row r="22796" x14ac:dyDescent="0.2"/>
    <row r="22797" x14ac:dyDescent="0.2"/>
    <row r="22798" x14ac:dyDescent="0.2"/>
    <row r="22799" x14ac:dyDescent="0.2"/>
    <row r="22800" x14ac:dyDescent="0.2"/>
    <row r="22801" x14ac:dyDescent="0.2"/>
    <row r="22802" x14ac:dyDescent="0.2"/>
    <row r="22803" x14ac:dyDescent="0.2"/>
    <row r="22804" x14ac:dyDescent="0.2"/>
    <row r="22805" x14ac:dyDescent="0.2"/>
    <row r="22806" x14ac:dyDescent="0.2"/>
    <row r="22807" x14ac:dyDescent="0.2"/>
    <row r="22808" x14ac:dyDescent="0.2"/>
    <row r="22809" x14ac:dyDescent="0.2"/>
    <row r="22810" x14ac:dyDescent="0.2"/>
    <row r="22811" x14ac:dyDescent="0.2"/>
    <row r="22812" x14ac:dyDescent="0.2"/>
    <row r="22813" x14ac:dyDescent="0.2"/>
    <row r="22814" x14ac:dyDescent="0.2"/>
    <row r="22815" x14ac:dyDescent="0.2"/>
    <row r="22816" x14ac:dyDescent="0.2"/>
    <row r="22817" x14ac:dyDescent="0.2"/>
    <row r="22818" x14ac:dyDescent="0.2"/>
    <row r="22819" x14ac:dyDescent="0.2"/>
    <row r="22820" x14ac:dyDescent="0.2"/>
    <row r="22821" x14ac:dyDescent="0.2"/>
    <row r="22822" x14ac:dyDescent="0.2"/>
    <row r="22823" x14ac:dyDescent="0.2"/>
    <row r="22824" x14ac:dyDescent="0.2"/>
    <row r="22825" x14ac:dyDescent="0.2"/>
    <row r="22826" x14ac:dyDescent="0.2"/>
    <row r="22827" x14ac:dyDescent="0.2"/>
    <row r="22828" x14ac:dyDescent="0.2"/>
    <row r="22829" x14ac:dyDescent="0.2"/>
    <row r="22830" x14ac:dyDescent="0.2"/>
    <row r="22831" x14ac:dyDescent="0.2"/>
    <row r="22832" x14ac:dyDescent="0.2"/>
    <row r="22833" x14ac:dyDescent="0.2"/>
    <row r="22834" x14ac:dyDescent="0.2"/>
    <row r="22835" x14ac:dyDescent="0.2"/>
    <row r="22836" x14ac:dyDescent="0.2"/>
    <row r="22837" x14ac:dyDescent="0.2"/>
    <row r="22838" x14ac:dyDescent="0.2"/>
    <row r="22839" x14ac:dyDescent="0.2"/>
    <row r="22840" x14ac:dyDescent="0.2"/>
    <row r="22841" x14ac:dyDescent="0.2"/>
    <row r="22842" x14ac:dyDescent="0.2"/>
    <row r="22843" x14ac:dyDescent="0.2"/>
    <row r="22844" x14ac:dyDescent="0.2"/>
    <row r="22845" x14ac:dyDescent="0.2"/>
    <row r="22846" x14ac:dyDescent="0.2"/>
    <row r="22847" x14ac:dyDescent="0.2"/>
    <row r="22848" x14ac:dyDescent="0.2"/>
    <row r="22849" x14ac:dyDescent="0.2"/>
    <row r="22850" x14ac:dyDescent="0.2"/>
    <row r="22851" x14ac:dyDescent="0.2"/>
    <row r="22852" x14ac:dyDescent="0.2"/>
    <row r="22853" x14ac:dyDescent="0.2"/>
    <row r="22854" x14ac:dyDescent="0.2"/>
    <row r="22855" x14ac:dyDescent="0.2"/>
    <row r="22856" x14ac:dyDescent="0.2"/>
    <row r="22857" x14ac:dyDescent="0.2"/>
    <row r="22858" x14ac:dyDescent="0.2"/>
    <row r="22859" x14ac:dyDescent="0.2"/>
    <row r="22860" x14ac:dyDescent="0.2"/>
    <row r="22861" x14ac:dyDescent="0.2"/>
    <row r="22862" x14ac:dyDescent="0.2"/>
    <row r="22863" x14ac:dyDescent="0.2"/>
    <row r="22864" x14ac:dyDescent="0.2"/>
    <row r="22865" x14ac:dyDescent="0.2"/>
    <row r="22866" x14ac:dyDescent="0.2"/>
    <row r="22867" x14ac:dyDescent="0.2"/>
    <row r="22868" x14ac:dyDescent="0.2"/>
    <row r="22869" x14ac:dyDescent="0.2"/>
    <row r="22870" x14ac:dyDescent="0.2"/>
    <row r="22871" x14ac:dyDescent="0.2"/>
    <row r="22872" x14ac:dyDescent="0.2"/>
    <row r="22873" x14ac:dyDescent="0.2"/>
    <row r="22874" x14ac:dyDescent="0.2"/>
    <row r="22875" x14ac:dyDescent="0.2"/>
    <row r="22876" x14ac:dyDescent="0.2"/>
    <row r="22877" x14ac:dyDescent="0.2"/>
    <row r="22878" x14ac:dyDescent="0.2"/>
    <row r="22879" x14ac:dyDescent="0.2"/>
    <row r="22880" x14ac:dyDescent="0.2"/>
    <row r="22881" x14ac:dyDescent="0.2"/>
    <row r="22882" x14ac:dyDescent="0.2"/>
    <row r="22883" x14ac:dyDescent="0.2"/>
    <row r="22884" x14ac:dyDescent="0.2"/>
    <row r="22885" x14ac:dyDescent="0.2"/>
    <row r="22886" x14ac:dyDescent="0.2"/>
    <row r="22887" x14ac:dyDescent="0.2"/>
    <row r="22888" x14ac:dyDescent="0.2"/>
    <row r="22889" x14ac:dyDescent="0.2"/>
    <row r="22890" x14ac:dyDescent="0.2"/>
    <row r="22891" x14ac:dyDescent="0.2"/>
    <row r="22892" x14ac:dyDescent="0.2"/>
    <row r="22893" x14ac:dyDescent="0.2"/>
    <row r="22894" x14ac:dyDescent="0.2"/>
    <row r="22895" x14ac:dyDescent="0.2"/>
    <row r="22896" x14ac:dyDescent="0.2"/>
    <row r="22897" x14ac:dyDescent="0.2"/>
    <row r="22898" x14ac:dyDescent="0.2"/>
    <row r="22899" x14ac:dyDescent="0.2"/>
    <row r="22900" x14ac:dyDescent="0.2"/>
    <row r="22901" x14ac:dyDescent="0.2"/>
    <row r="22902" x14ac:dyDescent="0.2"/>
    <row r="22903" x14ac:dyDescent="0.2"/>
    <row r="22904" x14ac:dyDescent="0.2"/>
    <row r="22905" x14ac:dyDescent="0.2"/>
    <row r="22906" x14ac:dyDescent="0.2"/>
    <row r="22907" x14ac:dyDescent="0.2"/>
    <row r="22908" x14ac:dyDescent="0.2"/>
    <row r="22909" x14ac:dyDescent="0.2"/>
    <row r="22910" x14ac:dyDescent="0.2"/>
    <row r="22911" x14ac:dyDescent="0.2"/>
    <row r="22912" x14ac:dyDescent="0.2"/>
    <row r="22913" x14ac:dyDescent="0.2"/>
    <row r="22914" x14ac:dyDescent="0.2"/>
    <row r="22915" x14ac:dyDescent="0.2"/>
    <row r="22916" x14ac:dyDescent="0.2"/>
    <row r="22917" x14ac:dyDescent="0.2"/>
    <row r="22918" x14ac:dyDescent="0.2"/>
    <row r="22919" x14ac:dyDescent="0.2"/>
    <row r="22920" x14ac:dyDescent="0.2"/>
    <row r="22921" x14ac:dyDescent="0.2"/>
    <row r="22922" x14ac:dyDescent="0.2"/>
    <row r="22923" x14ac:dyDescent="0.2"/>
    <row r="22924" x14ac:dyDescent="0.2"/>
    <row r="22925" x14ac:dyDescent="0.2"/>
    <row r="22926" x14ac:dyDescent="0.2"/>
    <row r="22927" x14ac:dyDescent="0.2"/>
    <row r="22928" x14ac:dyDescent="0.2"/>
    <row r="22929" x14ac:dyDescent="0.2"/>
    <row r="22930" x14ac:dyDescent="0.2"/>
    <row r="22931" x14ac:dyDescent="0.2"/>
    <row r="22932" x14ac:dyDescent="0.2"/>
    <row r="22933" x14ac:dyDescent="0.2"/>
    <row r="22934" x14ac:dyDescent="0.2"/>
    <row r="22935" x14ac:dyDescent="0.2"/>
    <row r="22936" x14ac:dyDescent="0.2"/>
    <row r="22937" x14ac:dyDescent="0.2"/>
    <row r="22938" x14ac:dyDescent="0.2"/>
    <row r="22939" x14ac:dyDescent="0.2"/>
    <row r="22940" x14ac:dyDescent="0.2"/>
    <row r="22941" x14ac:dyDescent="0.2"/>
    <row r="22942" x14ac:dyDescent="0.2"/>
    <row r="22943" x14ac:dyDescent="0.2"/>
    <row r="22944" x14ac:dyDescent="0.2"/>
    <row r="22945" x14ac:dyDescent="0.2"/>
    <row r="22946" x14ac:dyDescent="0.2"/>
    <row r="22947" x14ac:dyDescent="0.2"/>
    <row r="22948" x14ac:dyDescent="0.2"/>
    <row r="22949" x14ac:dyDescent="0.2"/>
    <row r="22950" x14ac:dyDescent="0.2"/>
    <row r="22951" x14ac:dyDescent="0.2"/>
    <row r="22952" x14ac:dyDescent="0.2"/>
    <row r="22953" x14ac:dyDescent="0.2"/>
    <row r="22954" x14ac:dyDescent="0.2"/>
    <row r="22955" x14ac:dyDescent="0.2"/>
    <row r="22956" x14ac:dyDescent="0.2"/>
    <row r="22957" x14ac:dyDescent="0.2"/>
    <row r="22958" x14ac:dyDescent="0.2"/>
    <row r="22959" x14ac:dyDescent="0.2"/>
    <row r="22960" x14ac:dyDescent="0.2"/>
    <row r="22961" x14ac:dyDescent="0.2"/>
    <row r="22962" x14ac:dyDescent="0.2"/>
    <row r="22963" x14ac:dyDescent="0.2"/>
    <row r="22964" x14ac:dyDescent="0.2"/>
    <row r="22965" x14ac:dyDescent="0.2"/>
    <row r="22966" x14ac:dyDescent="0.2"/>
    <row r="22967" x14ac:dyDescent="0.2"/>
    <row r="22968" x14ac:dyDescent="0.2"/>
    <row r="22969" x14ac:dyDescent="0.2"/>
    <row r="22970" x14ac:dyDescent="0.2"/>
    <row r="22971" x14ac:dyDescent="0.2"/>
    <row r="22972" x14ac:dyDescent="0.2"/>
    <row r="22973" x14ac:dyDescent="0.2"/>
    <row r="22974" x14ac:dyDescent="0.2"/>
    <row r="22975" x14ac:dyDescent="0.2"/>
    <row r="22976" x14ac:dyDescent="0.2"/>
    <row r="22977" x14ac:dyDescent="0.2"/>
    <row r="22978" x14ac:dyDescent="0.2"/>
    <row r="22979" x14ac:dyDescent="0.2"/>
    <row r="22980" x14ac:dyDescent="0.2"/>
    <row r="22981" x14ac:dyDescent="0.2"/>
    <row r="22982" x14ac:dyDescent="0.2"/>
    <row r="22983" x14ac:dyDescent="0.2"/>
    <row r="22984" x14ac:dyDescent="0.2"/>
    <row r="22985" x14ac:dyDescent="0.2"/>
    <row r="22986" x14ac:dyDescent="0.2"/>
    <row r="22987" x14ac:dyDescent="0.2"/>
    <row r="22988" x14ac:dyDescent="0.2"/>
    <row r="22989" x14ac:dyDescent="0.2"/>
    <row r="22990" x14ac:dyDescent="0.2"/>
    <row r="22991" x14ac:dyDescent="0.2"/>
    <row r="22992" x14ac:dyDescent="0.2"/>
    <row r="22993" x14ac:dyDescent="0.2"/>
    <row r="22994" x14ac:dyDescent="0.2"/>
    <row r="22995" x14ac:dyDescent="0.2"/>
    <row r="22996" x14ac:dyDescent="0.2"/>
    <row r="22997" x14ac:dyDescent="0.2"/>
    <row r="22998" x14ac:dyDescent="0.2"/>
    <row r="22999" x14ac:dyDescent="0.2"/>
    <row r="23000" x14ac:dyDescent="0.2"/>
    <row r="23001" x14ac:dyDescent="0.2"/>
    <row r="23002" x14ac:dyDescent="0.2"/>
    <row r="23003" x14ac:dyDescent="0.2"/>
    <row r="23004" x14ac:dyDescent="0.2"/>
    <row r="23005" x14ac:dyDescent="0.2"/>
    <row r="23006" x14ac:dyDescent="0.2"/>
    <row r="23007" x14ac:dyDescent="0.2"/>
    <row r="23008" x14ac:dyDescent="0.2"/>
    <row r="23009" x14ac:dyDescent="0.2"/>
    <row r="23010" x14ac:dyDescent="0.2"/>
    <row r="23011" x14ac:dyDescent="0.2"/>
    <row r="23012" x14ac:dyDescent="0.2"/>
    <row r="23013" x14ac:dyDescent="0.2"/>
    <row r="23014" x14ac:dyDescent="0.2"/>
    <row r="23015" x14ac:dyDescent="0.2"/>
    <row r="23016" x14ac:dyDescent="0.2"/>
    <row r="23017" x14ac:dyDescent="0.2"/>
    <row r="23018" x14ac:dyDescent="0.2"/>
    <row r="23019" x14ac:dyDescent="0.2"/>
    <row r="23020" x14ac:dyDescent="0.2"/>
    <row r="23021" x14ac:dyDescent="0.2"/>
    <row r="23022" x14ac:dyDescent="0.2"/>
    <row r="23023" x14ac:dyDescent="0.2"/>
    <row r="23024" x14ac:dyDescent="0.2"/>
    <row r="23025" x14ac:dyDescent="0.2"/>
    <row r="23026" x14ac:dyDescent="0.2"/>
    <row r="23027" x14ac:dyDescent="0.2"/>
    <row r="23028" x14ac:dyDescent="0.2"/>
    <row r="23029" x14ac:dyDescent="0.2"/>
    <row r="23030" x14ac:dyDescent="0.2"/>
    <row r="23031" x14ac:dyDescent="0.2"/>
    <row r="23032" x14ac:dyDescent="0.2"/>
    <row r="23033" x14ac:dyDescent="0.2"/>
    <row r="23034" x14ac:dyDescent="0.2"/>
    <row r="23035" x14ac:dyDescent="0.2"/>
    <row r="23036" x14ac:dyDescent="0.2"/>
    <row r="23037" x14ac:dyDescent="0.2"/>
    <row r="23038" x14ac:dyDescent="0.2"/>
    <row r="23039" x14ac:dyDescent="0.2"/>
    <row r="23040" x14ac:dyDescent="0.2"/>
    <row r="23041" x14ac:dyDescent="0.2"/>
    <row r="23042" x14ac:dyDescent="0.2"/>
    <row r="23043" x14ac:dyDescent="0.2"/>
    <row r="23044" x14ac:dyDescent="0.2"/>
    <row r="23045" x14ac:dyDescent="0.2"/>
    <row r="23046" x14ac:dyDescent="0.2"/>
    <row r="23047" x14ac:dyDescent="0.2"/>
    <row r="23048" x14ac:dyDescent="0.2"/>
    <row r="23049" x14ac:dyDescent="0.2"/>
    <row r="23050" x14ac:dyDescent="0.2"/>
    <row r="23051" x14ac:dyDescent="0.2"/>
    <row r="23052" x14ac:dyDescent="0.2"/>
    <row r="23053" x14ac:dyDescent="0.2"/>
    <row r="23054" x14ac:dyDescent="0.2"/>
    <row r="23055" x14ac:dyDescent="0.2"/>
    <row r="23056" x14ac:dyDescent="0.2"/>
    <row r="23057" x14ac:dyDescent="0.2"/>
    <row r="23058" x14ac:dyDescent="0.2"/>
    <row r="23059" x14ac:dyDescent="0.2"/>
    <row r="23060" x14ac:dyDescent="0.2"/>
    <row r="23061" x14ac:dyDescent="0.2"/>
    <row r="23062" x14ac:dyDescent="0.2"/>
    <row r="23063" x14ac:dyDescent="0.2"/>
    <row r="23064" x14ac:dyDescent="0.2"/>
    <row r="23065" x14ac:dyDescent="0.2"/>
    <row r="23066" x14ac:dyDescent="0.2"/>
    <row r="23067" x14ac:dyDescent="0.2"/>
    <row r="23068" x14ac:dyDescent="0.2"/>
    <row r="23069" x14ac:dyDescent="0.2"/>
    <row r="23070" x14ac:dyDescent="0.2"/>
    <row r="23071" x14ac:dyDescent="0.2"/>
    <row r="23072" x14ac:dyDescent="0.2"/>
    <row r="23073" x14ac:dyDescent="0.2"/>
    <row r="23074" x14ac:dyDescent="0.2"/>
    <row r="23075" x14ac:dyDescent="0.2"/>
    <row r="23076" x14ac:dyDescent="0.2"/>
    <row r="23077" x14ac:dyDescent="0.2"/>
    <row r="23078" x14ac:dyDescent="0.2"/>
    <row r="23079" x14ac:dyDescent="0.2"/>
    <row r="23080" x14ac:dyDescent="0.2"/>
    <row r="23081" x14ac:dyDescent="0.2"/>
    <row r="23082" x14ac:dyDescent="0.2"/>
    <row r="23083" x14ac:dyDescent="0.2"/>
    <row r="23084" x14ac:dyDescent="0.2"/>
    <row r="23085" x14ac:dyDescent="0.2"/>
    <row r="23086" x14ac:dyDescent="0.2"/>
    <row r="23087" x14ac:dyDescent="0.2"/>
    <row r="23088" x14ac:dyDescent="0.2"/>
    <row r="23089" x14ac:dyDescent="0.2"/>
    <row r="23090" x14ac:dyDescent="0.2"/>
    <row r="23091" x14ac:dyDescent="0.2"/>
    <row r="23092" x14ac:dyDescent="0.2"/>
    <row r="23093" x14ac:dyDescent="0.2"/>
    <row r="23094" x14ac:dyDescent="0.2"/>
    <row r="23095" x14ac:dyDescent="0.2"/>
    <row r="23096" x14ac:dyDescent="0.2"/>
    <row r="23097" x14ac:dyDescent="0.2"/>
    <row r="23098" x14ac:dyDescent="0.2"/>
    <row r="23099" x14ac:dyDescent="0.2"/>
    <row r="23100" x14ac:dyDescent="0.2"/>
    <row r="23101" x14ac:dyDescent="0.2"/>
    <row r="23102" x14ac:dyDescent="0.2"/>
    <row r="23103" x14ac:dyDescent="0.2"/>
    <row r="23104" x14ac:dyDescent="0.2"/>
    <row r="23105" x14ac:dyDescent="0.2"/>
    <row r="23106" x14ac:dyDescent="0.2"/>
    <row r="23107" x14ac:dyDescent="0.2"/>
    <row r="23108" x14ac:dyDescent="0.2"/>
    <row r="23109" x14ac:dyDescent="0.2"/>
    <row r="23110" x14ac:dyDescent="0.2"/>
    <row r="23111" x14ac:dyDescent="0.2"/>
    <row r="23112" x14ac:dyDescent="0.2"/>
    <row r="23113" x14ac:dyDescent="0.2"/>
    <row r="23114" x14ac:dyDescent="0.2"/>
    <row r="23115" x14ac:dyDescent="0.2"/>
    <row r="23116" x14ac:dyDescent="0.2"/>
    <row r="23117" x14ac:dyDescent="0.2"/>
    <row r="23118" x14ac:dyDescent="0.2"/>
    <row r="23119" x14ac:dyDescent="0.2"/>
    <row r="23120" x14ac:dyDescent="0.2"/>
    <row r="23121" x14ac:dyDescent="0.2"/>
    <row r="23122" x14ac:dyDescent="0.2"/>
    <row r="23123" x14ac:dyDescent="0.2"/>
    <row r="23124" x14ac:dyDescent="0.2"/>
    <row r="23125" x14ac:dyDescent="0.2"/>
    <row r="23126" x14ac:dyDescent="0.2"/>
    <row r="23127" x14ac:dyDescent="0.2"/>
    <row r="23128" x14ac:dyDescent="0.2"/>
    <row r="23129" x14ac:dyDescent="0.2"/>
    <row r="23130" x14ac:dyDescent="0.2"/>
    <row r="23131" x14ac:dyDescent="0.2"/>
    <row r="23132" x14ac:dyDescent="0.2"/>
    <row r="23133" x14ac:dyDescent="0.2"/>
    <row r="23134" x14ac:dyDescent="0.2"/>
    <row r="23135" x14ac:dyDescent="0.2"/>
    <row r="23136" x14ac:dyDescent="0.2"/>
    <row r="23137" x14ac:dyDescent="0.2"/>
    <row r="23138" x14ac:dyDescent="0.2"/>
    <row r="23139" x14ac:dyDescent="0.2"/>
    <row r="23140" x14ac:dyDescent="0.2"/>
    <row r="23141" x14ac:dyDescent="0.2"/>
    <row r="23142" x14ac:dyDescent="0.2"/>
    <row r="23143" x14ac:dyDescent="0.2"/>
    <row r="23144" x14ac:dyDescent="0.2"/>
    <row r="23145" x14ac:dyDescent="0.2"/>
    <row r="23146" x14ac:dyDescent="0.2"/>
    <row r="23147" x14ac:dyDescent="0.2"/>
    <row r="23148" x14ac:dyDescent="0.2"/>
    <row r="23149" x14ac:dyDescent="0.2"/>
    <row r="23150" x14ac:dyDescent="0.2"/>
    <row r="23151" x14ac:dyDescent="0.2"/>
    <row r="23152" x14ac:dyDescent="0.2"/>
    <row r="23153" x14ac:dyDescent="0.2"/>
    <row r="23154" x14ac:dyDescent="0.2"/>
    <row r="23155" x14ac:dyDescent="0.2"/>
    <row r="23156" x14ac:dyDescent="0.2"/>
    <row r="23157" x14ac:dyDescent="0.2"/>
    <row r="23158" x14ac:dyDescent="0.2"/>
    <row r="23159" x14ac:dyDescent="0.2"/>
    <row r="23160" x14ac:dyDescent="0.2"/>
    <row r="23161" x14ac:dyDescent="0.2"/>
    <row r="23162" x14ac:dyDescent="0.2"/>
    <row r="23163" x14ac:dyDescent="0.2"/>
    <row r="23164" x14ac:dyDescent="0.2"/>
    <row r="23165" x14ac:dyDescent="0.2"/>
    <row r="23166" x14ac:dyDescent="0.2"/>
    <row r="23167" x14ac:dyDescent="0.2"/>
    <row r="23168" x14ac:dyDescent="0.2"/>
    <row r="23169" x14ac:dyDescent="0.2"/>
    <row r="23170" x14ac:dyDescent="0.2"/>
    <row r="23171" x14ac:dyDescent="0.2"/>
    <row r="23172" x14ac:dyDescent="0.2"/>
    <row r="23173" x14ac:dyDescent="0.2"/>
    <row r="23174" x14ac:dyDescent="0.2"/>
    <row r="23175" x14ac:dyDescent="0.2"/>
    <row r="23176" x14ac:dyDescent="0.2"/>
    <row r="23177" x14ac:dyDescent="0.2"/>
    <row r="23178" x14ac:dyDescent="0.2"/>
    <row r="23179" x14ac:dyDescent="0.2"/>
    <row r="23180" x14ac:dyDescent="0.2"/>
    <row r="23181" x14ac:dyDescent="0.2"/>
    <row r="23182" x14ac:dyDescent="0.2"/>
    <row r="23183" x14ac:dyDescent="0.2"/>
    <row r="23184" x14ac:dyDescent="0.2"/>
    <row r="23185" x14ac:dyDescent="0.2"/>
    <row r="23186" x14ac:dyDescent="0.2"/>
    <row r="23187" x14ac:dyDescent="0.2"/>
    <row r="23188" x14ac:dyDescent="0.2"/>
    <row r="23189" x14ac:dyDescent="0.2"/>
    <row r="23190" x14ac:dyDescent="0.2"/>
    <row r="23191" x14ac:dyDescent="0.2"/>
    <row r="23192" x14ac:dyDescent="0.2"/>
    <row r="23193" x14ac:dyDescent="0.2"/>
    <row r="23194" x14ac:dyDescent="0.2"/>
    <row r="23195" x14ac:dyDescent="0.2"/>
    <row r="23196" x14ac:dyDescent="0.2"/>
    <row r="23197" x14ac:dyDescent="0.2"/>
    <row r="23198" x14ac:dyDescent="0.2"/>
    <row r="23199" x14ac:dyDescent="0.2"/>
    <row r="23200" x14ac:dyDescent="0.2"/>
    <row r="23201" x14ac:dyDescent="0.2"/>
    <row r="23202" x14ac:dyDescent="0.2"/>
    <row r="23203" x14ac:dyDescent="0.2"/>
    <row r="23204" x14ac:dyDescent="0.2"/>
    <row r="23205" x14ac:dyDescent="0.2"/>
    <row r="23206" x14ac:dyDescent="0.2"/>
    <row r="23207" x14ac:dyDescent="0.2"/>
    <row r="23208" x14ac:dyDescent="0.2"/>
    <row r="23209" x14ac:dyDescent="0.2"/>
    <row r="23210" x14ac:dyDescent="0.2"/>
    <row r="23211" x14ac:dyDescent="0.2"/>
    <row r="23212" x14ac:dyDescent="0.2"/>
    <row r="23213" x14ac:dyDescent="0.2"/>
    <row r="23214" x14ac:dyDescent="0.2"/>
    <row r="23215" x14ac:dyDescent="0.2"/>
    <row r="23216" x14ac:dyDescent="0.2"/>
    <row r="23217" x14ac:dyDescent="0.2"/>
    <row r="23218" x14ac:dyDescent="0.2"/>
    <row r="23219" x14ac:dyDescent="0.2"/>
    <row r="23220" x14ac:dyDescent="0.2"/>
    <row r="23221" x14ac:dyDescent="0.2"/>
    <row r="23222" x14ac:dyDescent="0.2"/>
    <row r="23223" x14ac:dyDescent="0.2"/>
    <row r="23224" x14ac:dyDescent="0.2"/>
    <row r="23225" x14ac:dyDescent="0.2"/>
    <row r="23226" x14ac:dyDescent="0.2"/>
    <row r="23227" x14ac:dyDescent="0.2"/>
    <row r="23228" x14ac:dyDescent="0.2"/>
    <row r="23229" x14ac:dyDescent="0.2"/>
    <row r="23230" x14ac:dyDescent="0.2"/>
    <row r="23231" x14ac:dyDescent="0.2"/>
    <row r="23232" x14ac:dyDescent="0.2"/>
    <row r="23233" x14ac:dyDescent="0.2"/>
    <row r="23234" x14ac:dyDescent="0.2"/>
    <row r="23235" x14ac:dyDescent="0.2"/>
    <row r="23236" x14ac:dyDescent="0.2"/>
    <row r="23237" x14ac:dyDescent="0.2"/>
    <row r="23238" x14ac:dyDescent="0.2"/>
    <row r="23239" x14ac:dyDescent="0.2"/>
    <row r="23240" x14ac:dyDescent="0.2"/>
    <row r="23241" x14ac:dyDescent="0.2"/>
    <row r="23242" x14ac:dyDescent="0.2"/>
    <row r="23243" x14ac:dyDescent="0.2"/>
    <row r="23244" x14ac:dyDescent="0.2"/>
    <row r="23245" x14ac:dyDescent="0.2"/>
    <row r="23246" x14ac:dyDescent="0.2"/>
    <row r="23247" x14ac:dyDescent="0.2"/>
    <row r="23248" x14ac:dyDescent="0.2"/>
    <row r="23249" x14ac:dyDescent="0.2"/>
    <row r="23250" x14ac:dyDescent="0.2"/>
    <row r="23251" x14ac:dyDescent="0.2"/>
    <row r="23252" x14ac:dyDescent="0.2"/>
    <row r="23253" x14ac:dyDescent="0.2"/>
    <row r="23254" x14ac:dyDescent="0.2"/>
    <row r="23255" x14ac:dyDescent="0.2"/>
    <row r="23256" x14ac:dyDescent="0.2"/>
    <row r="23257" x14ac:dyDescent="0.2"/>
    <row r="23258" x14ac:dyDescent="0.2"/>
    <row r="23259" x14ac:dyDescent="0.2"/>
    <row r="23260" x14ac:dyDescent="0.2"/>
    <row r="23261" x14ac:dyDescent="0.2"/>
    <row r="23262" x14ac:dyDescent="0.2"/>
    <row r="23263" x14ac:dyDescent="0.2"/>
    <row r="23264" x14ac:dyDescent="0.2"/>
    <row r="23265" x14ac:dyDescent="0.2"/>
    <row r="23266" x14ac:dyDescent="0.2"/>
    <row r="23267" x14ac:dyDescent="0.2"/>
    <row r="23268" x14ac:dyDescent="0.2"/>
    <row r="23269" x14ac:dyDescent="0.2"/>
    <row r="23270" x14ac:dyDescent="0.2"/>
    <row r="23271" x14ac:dyDescent="0.2"/>
    <row r="23272" x14ac:dyDescent="0.2"/>
    <row r="23273" x14ac:dyDescent="0.2"/>
    <row r="23274" x14ac:dyDescent="0.2"/>
    <row r="23275" x14ac:dyDescent="0.2"/>
    <row r="23276" x14ac:dyDescent="0.2"/>
    <row r="23277" x14ac:dyDescent="0.2"/>
    <row r="23278" x14ac:dyDescent="0.2"/>
    <row r="23279" x14ac:dyDescent="0.2"/>
    <row r="23280" x14ac:dyDescent="0.2"/>
    <row r="23281" x14ac:dyDescent="0.2"/>
    <row r="23282" x14ac:dyDescent="0.2"/>
    <row r="23283" x14ac:dyDescent="0.2"/>
    <row r="23284" x14ac:dyDescent="0.2"/>
    <row r="23285" x14ac:dyDescent="0.2"/>
    <row r="23286" x14ac:dyDescent="0.2"/>
    <row r="23287" x14ac:dyDescent="0.2"/>
    <row r="23288" x14ac:dyDescent="0.2"/>
    <row r="23289" x14ac:dyDescent="0.2"/>
    <row r="23290" x14ac:dyDescent="0.2"/>
    <row r="23291" x14ac:dyDescent="0.2"/>
    <row r="23292" x14ac:dyDescent="0.2"/>
    <row r="23293" x14ac:dyDescent="0.2"/>
    <row r="23294" x14ac:dyDescent="0.2"/>
    <row r="23295" x14ac:dyDescent="0.2"/>
    <row r="23296" x14ac:dyDescent="0.2"/>
    <row r="23297" x14ac:dyDescent="0.2"/>
    <row r="23298" x14ac:dyDescent="0.2"/>
    <row r="23299" x14ac:dyDescent="0.2"/>
    <row r="23300" x14ac:dyDescent="0.2"/>
    <row r="23301" x14ac:dyDescent="0.2"/>
    <row r="23302" x14ac:dyDescent="0.2"/>
    <row r="23303" x14ac:dyDescent="0.2"/>
    <row r="23304" x14ac:dyDescent="0.2"/>
    <row r="23305" x14ac:dyDescent="0.2"/>
    <row r="23306" x14ac:dyDescent="0.2"/>
    <row r="23307" x14ac:dyDescent="0.2"/>
    <row r="23308" x14ac:dyDescent="0.2"/>
    <row r="23309" x14ac:dyDescent="0.2"/>
    <row r="23310" x14ac:dyDescent="0.2"/>
    <row r="23311" x14ac:dyDescent="0.2"/>
    <row r="23312" x14ac:dyDescent="0.2"/>
    <row r="23313" x14ac:dyDescent="0.2"/>
    <row r="23314" x14ac:dyDescent="0.2"/>
    <row r="23315" x14ac:dyDescent="0.2"/>
    <row r="23316" x14ac:dyDescent="0.2"/>
    <row r="23317" x14ac:dyDescent="0.2"/>
    <row r="23318" x14ac:dyDescent="0.2"/>
    <row r="23319" x14ac:dyDescent="0.2"/>
    <row r="23320" x14ac:dyDescent="0.2"/>
    <row r="23321" x14ac:dyDescent="0.2"/>
    <row r="23322" x14ac:dyDescent="0.2"/>
    <row r="23323" x14ac:dyDescent="0.2"/>
    <row r="23324" x14ac:dyDescent="0.2"/>
    <row r="23325" x14ac:dyDescent="0.2"/>
    <row r="23326" x14ac:dyDescent="0.2"/>
    <row r="23327" x14ac:dyDescent="0.2"/>
    <row r="23328" x14ac:dyDescent="0.2"/>
    <row r="23329" x14ac:dyDescent="0.2"/>
    <row r="23330" x14ac:dyDescent="0.2"/>
    <row r="23331" x14ac:dyDescent="0.2"/>
    <row r="23332" x14ac:dyDescent="0.2"/>
    <row r="23333" x14ac:dyDescent="0.2"/>
    <row r="23334" x14ac:dyDescent="0.2"/>
    <row r="23335" x14ac:dyDescent="0.2"/>
    <row r="23336" x14ac:dyDescent="0.2"/>
    <row r="23337" x14ac:dyDescent="0.2"/>
    <row r="23338" x14ac:dyDescent="0.2"/>
    <row r="23339" x14ac:dyDescent="0.2"/>
    <row r="23340" x14ac:dyDescent="0.2"/>
    <row r="23341" x14ac:dyDescent="0.2"/>
    <row r="23342" x14ac:dyDescent="0.2"/>
    <row r="23343" x14ac:dyDescent="0.2"/>
    <row r="23344" x14ac:dyDescent="0.2"/>
    <row r="23345" x14ac:dyDescent="0.2"/>
    <row r="23346" x14ac:dyDescent="0.2"/>
    <row r="23347" x14ac:dyDescent="0.2"/>
    <row r="23348" x14ac:dyDescent="0.2"/>
    <row r="23349" x14ac:dyDescent="0.2"/>
    <row r="23350" x14ac:dyDescent="0.2"/>
    <row r="23351" x14ac:dyDescent="0.2"/>
    <row r="23352" x14ac:dyDescent="0.2"/>
    <row r="23353" x14ac:dyDescent="0.2"/>
    <row r="23354" x14ac:dyDescent="0.2"/>
    <row r="23355" x14ac:dyDescent="0.2"/>
    <row r="23356" x14ac:dyDescent="0.2"/>
    <row r="23357" x14ac:dyDescent="0.2"/>
    <row r="23358" x14ac:dyDescent="0.2"/>
    <row r="23359" x14ac:dyDescent="0.2"/>
    <row r="23360" x14ac:dyDescent="0.2"/>
    <row r="23361" x14ac:dyDescent="0.2"/>
    <row r="23362" x14ac:dyDescent="0.2"/>
    <row r="23363" x14ac:dyDescent="0.2"/>
    <row r="23364" x14ac:dyDescent="0.2"/>
    <row r="23365" x14ac:dyDescent="0.2"/>
    <row r="23366" x14ac:dyDescent="0.2"/>
    <row r="23367" x14ac:dyDescent="0.2"/>
    <row r="23368" x14ac:dyDescent="0.2"/>
    <row r="23369" x14ac:dyDescent="0.2"/>
    <row r="23370" x14ac:dyDescent="0.2"/>
    <row r="23371" x14ac:dyDescent="0.2"/>
    <row r="23372" x14ac:dyDescent="0.2"/>
    <row r="23373" x14ac:dyDescent="0.2"/>
    <row r="23374" x14ac:dyDescent="0.2"/>
    <row r="23375" x14ac:dyDescent="0.2"/>
    <row r="23376" x14ac:dyDescent="0.2"/>
    <row r="23377" x14ac:dyDescent="0.2"/>
    <row r="23378" x14ac:dyDescent="0.2"/>
    <row r="23379" x14ac:dyDescent="0.2"/>
    <row r="23380" x14ac:dyDescent="0.2"/>
    <row r="23381" x14ac:dyDescent="0.2"/>
    <row r="23382" x14ac:dyDescent="0.2"/>
    <row r="23383" x14ac:dyDescent="0.2"/>
    <row r="23384" x14ac:dyDescent="0.2"/>
    <row r="23385" x14ac:dyDescent="0.2"/>
    <row r="23386" x14ac:dyDescent="0.2"/>
    <row r="23387" x14ac:dyDescent="0.2"/>
    <row r="23388" x14ac:dyDescent="0.2"/>
    <row r="23389" x14ac:dyDescent="0.2"/>
    <row r="23390" x14ac:dyDescent="0.2"/>
    <row r="23391" x14ac:dyDescent="0.2"/>
    <row r="23392" x14ac:dyDescent="0.2"/>
    <row r="23393" x14ac:dyDescent="0.2"/>
    <row r="23394" x14ac:dyDescent="0.2"/>
    <row r="23395" x14ac:dyDescent="0.2"/>
    <row r="23396" x14ac:dyDescent="0.2"/>
    <row r="23397" x14ac:dyDescent="0.2"/>
    <row r="23398" x14ac:dyDescent="0.2"/>
    <row r="23399" x14ac:dyDescent="0.2"/>
    <row r="23400" x14ac:dyDescent="0.2"/>
    <row r="23401" x14ac:dyDescent="0.2"/>
    <row r="23402" x14ac:dyDescent="0.2"/>
    <row r="23403" x14ac:dyDescent="0.2"/>
    <row r="23404" x14ac:dyDescent="0.2"/>
    <row r="23405" x14ac:dyDescent="0.2"/>
    <row r="23406" x14ac:dyDescent="0.2"/>
    <row r="23407" x14ac:dyDescent="0.2"/>
    <row r="23408" x14ac:dyDescent="0.2"/>
    <row r="23409" x14ac:dyDescent="0.2"/>
    <row r="23410" x14ac:dyDescent="0.2"/>
    <row r="23411" x14ac:dyDescent="0.2"/>
    <row r="23412" x14ac:dyDescent="0.2"/>
    <row r="23413" x14ac:dyDescent="0.2"/>
    <row r="23414" x14ac:dyDescent="0.2"/>
    <row r="23415" x14ac:dyDescent="0.2"/>
    <row r="23416" x14ac:dyDescent="0.2"/>
    <row r="23417" x14ac:dyDescent="0.2"/>
    <row r="23418" x14ac:dyDescent="0.2"/>
    <row r="23419" x14ac:dyDescent="0.2"/>
    <row r="23420" x14ac:dyDescent="0.2"/>
    <row r="23421" x14ac:dyDescent="0.2"/>
    <row r="23422" x14ac:dyDescent="0.2"/>
    <row r="23423" x14ac:dyDescent="0.2"/>
    <row r="23424" x14ac:dyDescent="0.2"/>
    <row r="23425" x14ac:dyDescent="0.2"/>
    <row r="23426" x14ac:dyDescent="0.2"/>
    <row r="23427" x14ac:dyDescent="0.2"/>
    <row r="23428" x14ac:dyDescent="0.2"/>
    <row r="23429" x14ac:dyDescent="0.2"/>
    <row r="23430" x14ac:dyDescent="0.2"/>
    <row r="23431" x14ac:dyDescent="0.2"/>
    <row r="23432" x14ac:dyDescent="0.2"/>
    <row r="23433" x14ac:dyDescent="0.2"/>
    <row r="23434" x14ac:dyDescent="0.2"/>
    <row r="23435" x14ac:dyDescent="0.2"/>
    <row r="23436" x14ac:dyDescent="0.2"/>
    <row r="23437" x14ac:dyDescent="0.2"/>
    <row r="23438" x14ac:dyDescent="0.2"/>
    <row r="23439" x14ac:dyDescent="0.2"/>
    <row r="23440" x14ac:dyDescent="0.2"/>
    <row r="23441" x14ac:dyDescent="0.2"/>
    <row r="23442" x14ac:dyDescent="0.2"/>
    <row r="23443" x14ac:dyDescent="0.2"/>
    <row r="23444" x14ac:dyDescent="0.2"/>
    <row r="23445" x14ac:dyDescent="0.2"/>
    <row r="23446" x14ac:dyDescent="0.2"/>
    <row r="23447" x14ac:dyDescent="0.2"/>
    <row r="23448" x14ac:dyDescent="0.2"/>
    <row r="23449" x14ac:dyDescent="0.2"/>
    <row r="23450" x14ac:dyDescent="0.2"/>
    <row r="23451" x14ac:dyDescent="0.2"/>
    <row r="23452" x14ac:dyDescent="0.2"/>
    <row r="23453" x14ac:dyDescent="0.2"/>
    <row r="23454" x14ac:dyDescent="0.2"/>
    <row r="23455" x14ac:dyDescent="0.2"/>
    <row r="23456" x14ac:dyDescent="0.2"/>
    <row r="23457" x14ac:dyDescent="0.2"/>
    <row r="23458" x14ac:dyDescent="0.2"/>
    <row r="23459" x14ac:dyDescent="0.2"/>
    <row r="23460" x14ac:dyDescent="0.2"/>
    <row r="23461" x14ac:dyDescent="0.2"/>
    <row r="23462" x14ac:dyDescent="0.2"/>
    <row r="23463" x14ac:dyDescent="0.2"/>
    <row r="23464" x14ac:dyDescent="0.2"/>
    <row r="23465" x14ac:dyDescent="0.2"/>
    <row r="23466" x14ac:dyDescent="0.2"/>
    <row r="23467" x14ac:dyDescent="0.2"/>
    <row r="23468" x14ac:dyDescent="0.2"/>
    <row r="23469" x14ac:dyDescent="0.2"/>
    <row r="23470" x14ac:dyDescent="0.2"/>
    <row r="23471" x14ac:dyDescent="0.2"/>
    <row r="23472" x14ac:dyDescent="0.2"/>
    <row r="23473" x14ac:dyDescent="0.2"/>
    <row r="23474" x14ac:dyDescent="0.2"/>
    <row r="23475" x14ac:dyDescent="0.2"/>
    <row r="23476" x14ac:dyDescent="0.2"/>
    <row r="23477" x14ac:dyDescent="0.2"/>
    <row r="23478" x14ac:dyDescent="0.2"/>
    <row r="23479" x14ac:dyDescent="0.2"/>
    <row r="23480" x14ac:dyDescent="0.2"/>
    <row r="23481" x14ac:dyDescent="0.2"/>
    <row r="23482" x14ac:dyDescent="0.2"/>
    <row r="23483" x14ac:dyDescent="0.2"/>
    <row r="23484" x14ac:dyDescent="0.2"/>
    <row r="23485" x14ac:dyDescent="0.2"/>
    <row r="23486" x14ac:dyDescent="0.2"/>
    <row r="23487" x14ac:dyDescent="0.2"/>
    <row r="23488" x14ac:dyDescent="0.2"/>
    <row r="23489" x14ac:dyDescent="0.2"/>
    <row r="23490" x14ac:dyDescent="0.2"/>
    <row r="23491" x14ac:dyDescent="0.2"/>
    <row r="23492" x14ac:dyDescent="0.2"/>
    <row r="23493" x14ac:dyDescent="0.2"/>
    <row r="23494" x14ac:dyDescent="0.2"/>
    <row r="23495" x14ac:dyDescent="0.2"/>
    <row r="23496" x14ac:dyDescent="0.2"/>
    <row r="23497" x14ac:dyDescent="0.2"/>
    <row r="23498" x14ac:dyDescent="0.2"/>
    <row r="23499" x14ac:dyDescent="0.2"/>
    <row r="23500" x14ac:dyDescent="0.2"/>
    <row r="23501" x14ac:dyDescent="0.2"/>
    <row r="23502" x14ac:dyDescent="0.2"/>
    <row r="23503" x14ac:dyDescent="0.2"/>
    <row r="23504" x14ac:dyDescent="0.2"/>
    <row r="23505" x14ac:dyDescent="0.2"/>
    <row r="23506" x14ac:dyDescent="0.2"/>
    <row r="23507" x14ac:dyDescent="0.2"/>
    <row r="23508" x14ac:dyDescent="0.2"/>
    <row r="23509" x14ac:dyDescent="0.2"/>
    <row r="23510" x14ac:dyDescent="0.2"/>
    <row r="23511" x14ac:dyDescent="0.2"/>
    <row r="23512" x14ac:dyDescent="0.2"/>
    <row r="23513" x14ac:dyDescent="0.2"/>
    <row r="23514" x14ac:dyDescent="0.2"/>
    <row r="23515" x14ac:dyDescent="0.2"/>
    <row r="23516" x14ac:dyDescent="0.2"/>
    <row r="23517" x14ac:dyDescent="0.2"/>
    <row r="23518" x14ac:dyDescent="0.2"/>
    <row r="23519" x14ac:dyDescent="0.2"/>
    <row r="23520" x14ac:dyDescent="0.2"/>
    <row r="23521" x14ac:dyDescent="0.2"/>
    <row r="23522" x14ac:dyDescent="0.2"/>
    <row r="23523" x14ac:dyDescent="0.2"/>
    <row r="23524" x14ac:dyDescent="0.2"/>
    <row r="23525" x14ac:dyDescent="0.2"/>
    <row r="23526" x14ac:dyDescent="0.2"/>
    <row r="23527" x14ac:dyDescent="0.2"/>
    <row r="23528" x14ac:dyDescent="0.2"/>
    <row r="23529" x14ac:dyDescent="0.2"/>
    <row r="23530" x14ac:dyDescent="0.2"/>
    <row r="23531" x14ac:dyDescent="0.2"/>
    <row r="23532" x14ac:dyDescent="0.2"/>
    <row r="23533" x14ac:dyDescent="0.2"/>
    <row r="23534" x14ac:dyDescent="0.2"/>
    <row r="23535" x14ac:dyDescent="0.2"/>
    <row r="23536" x14ac:dyDescent="0.2"/>
    <row r="23537" x14ac:dyDescent="0.2"/>
    <row r="23538" x14ac:dyDescent="0.2"/>
    <row r="23539" x14ac:dyDescent="0.2"/>
    <row r="23540" x14ac:dyDescent="0.2"/>
    <row r="23541" x14ac:dyDescent="0.2"/>
    <row r="23542" x14ac:dyDescent="0.2"/>
    <row r="23543" x14ac:dyDescent="0.2"/>
    <row r="23544" x14ac:dyDescent="0.2"/>
    <row r="23545" x14ac:dyDescent="0.2"/>
    <row r="23546" x14ac:dyDescent="0.2"/>
    <row r="23547" x14ac:dyDescent="0.2"/>
    <row r="23548" x14ac:dyDescent="0.2"/>
    <row r="23549" x14ac:dyDescent="0.2"/>
    <row r="23550" x14ac:dyDescent="0.2"/>
    <row r="23551" x14ac:dyDescent="0.2"/>
    <row r="23552" x14ac:dyDescent="0.2"/>
    <row r="23553" x14ac:dyDescent="0.2"/>
    <row r="23554" x14ac:dyDescent="0.2"/>
    <row r="23555" x14ac:dyDescent="0.2"/>
    <row r="23556" x14ac:dyDescent="0.2"/>
    <row r="23557" x14ac:dyDescent="0.2"/>
    <row r="23558" x14ac:dyDescent="0.2"/>
    <row r="23559" x14ac:dyDescent="0.2"/>
    <row r="23560" x14ac:dyDescent="0.2"/>
    <row r="23561" x14ac:dyDescent="0.2"/>
    <row r="23562" x14ac:dyDescent="0.2"/>
    <row r="23563" x14ac:dyDescent="0.2"/>
    <row r="23564" x14ac:dyDescent="0.2"/>
    <row r="23565" x14ac:dyDescent="0.2"/>
    <row r="23566" x14ac:dyDescent="0.2"/>
    <row r="23567" x14ac:dyDescent="0.2"/>
    <row r="23568" x14ac:dyDescent="0.2"/>
    <row r="23569" x14ac:dyDescent="0.2"/>
    <row r="23570" x14ac:dyDescent="0.2"/>
    <row r="23571" x14ac:dyDescent="0.2"/>
    <row r="23572" x14ac:dyDescent="0.2"/>
    <row r="23573" x14ac:dyDescent="0.2"/>
    <row r="23574" x14ac:dyDescent="0.2"/>
    <row r="23575" x14ac:dyDescent="0.2"/>
    <row r="23576" x14ac:dyDescent="0.2"/>
    <row r="23577" x14ac:dyDescent="0.2"/>
    <row r="23578" x14ac:dyDescent="0.2"/>
    <row r="23579" x14ac:dyDescent="0.2"/>
    <row r="23580" x14ac:dyDescent="0.2"/>
    <row r="23581" x14ac:dyDescent="0.2"/>
    <row r="23582" x14ac:dyDescent="0.2"/>
    <row r="23583" x14ac:dyDescent="0.2"/>
    <row r="23584" x14ac:dyDescent="0.2"/>
    <row r="23585" x14ac:dyDescent="0.2"/>
    <row r="23586" x14ac:dyDescent="0.2"/>
    <row r="23587" x14ac:dyDescent="0.2"/>
    <row r="23588" x14ac:dyDescent="0.2"/>
    <row r="23589" x14ac:dyDescent="0.2"/>
    <row r="23590" x14ac:dyDescent="0.2"/>
    <row r="23591" x14ac:dyDescent="0.2"/>
    <row r="23592" x14ac:dyDescent="0.2"/>
    <row r="23593" x14ac:dyDescent="0.2"/>
    <row r="23594" x14ac:dyDescent="0.2"/>
    <row r="23595" x14ac:dyDescent="0.2"/>
    <row r="23596" x14ac:dyDescent="0.2"/>
    <row r="23597" x14ac:dyDescent="0.2"/>
    <row r="23598" x14ac:dyDescent="0.2"/>
    <row r="23599" x14ac:dyDescent="0.2"/>
    <row r="23600" x14ac:dyDescent="0.2"/>
    <row r="23601" x14ac:dyDescent="0.2"/>
    <row r="23602" x14ac:dyDescent="0.2"/>
    <row r="23603" x14ac:dyDescent="0.2"/>
    <row r="23604" x14ac:dyDescent="0.2"/>
    <row r="23605" x14ac:dyDescent="0.2"/>
    <row r="23606" x14ac:dyDescent="0.2"/>
    <row r="23607" x14ac:dyDescent="0.2"/>
    <row r="23608" x14ac:dyDescent="0.2"/>
    <row r="23609" x14ac:dyDescent="0.2"/>
    <row r="23610" x14ac:dyDescent="0.2"/>
    <row r="23611" x14ac:dyDescent="0.2"/>
    <row r="23612" x14ac:dyDescent="0.2"/>
    <row r="23613" x14ac:dyDescent="0.2"/>
    <row r="23614" x14ac:dyDescent="0.2"/>
    <row r="23615" x14ac:dyDescent="0.2"/>
    <row r="23616" x14ac:dyDescent="0.2"/>
    <row r="23617" x14ac:dyDescent="0.2"/>
    <row r="23618" x14ac:dyDescent="0.2"/>
    <row r="23619" x14ac:dyDescent="0.2"/>
    <row r="23620" x14ac:dyDescent="0.2"/>
    <row r="23621" x14ac:dyDescent="0.2"/>
    <row r="23622" x14ac:dyDescent="0.2"/>
    <row r="23623" x14ac:dyDescent="0.2"/>
    <row r="23624" x14ac:dyDescent="0.2"/>
    <row r="23625" x14ac:dyDescent="0.2"/>
    <row r="23626" x14ac:dyDescent="0.2"/>
    <row r="23627" x14ac:dyDescent="0.2"/>
    <row r="23628" x14ac:dyDescent="0.2"/>
    <row r="23629" x14ac:dyDescent="0.2"/>
    <row r="23630" x14ac:dyDescent="0.2"/>
    <row r="23631" x14ac:dyDescent="0.2"/>
    <row r="23632" x14ac:dyDescent="0.2"/>
    <row r="23633" x14ac:dyDescent="0.2"/>
    <row r="23634" x14ac:dyDescent="0.2"/>
    <row r="23635" x14ac:dyDescent="0.2"/>
    <row r="23636" x14ac:dyDescent="0.2"/>
    <row r="23637" x14ac:dyDescent="0.2"/>
    <row r="23638" x14ac:dyDescent="0.2"/>
    <row r="23639" x14ac:dyDescent="0.2"/>
    <row r="23640" x14ac:dyDescent="0.2"/>
    <row r="23641" x14ac:dyDescent="0.2"/>
    <row r="23642" x14ac:dyDescent="0.2"/>
    <row r="23643" x14ac:dyDescent="0.2"/>
    <row r="23644" x14ac:dyDescent="0.2"/>
    <row r="23645" x14ac:dyDescent="0.2"/>
    <row r="23646" x14ac:dyDescent="0.2"/>
    <row r="23647" x14ac:dyDescent="0.2"/>
    <row r="23648" x14ac:dyDescent="0.2"/>
    <row r="23649" x14ac:dyDescent="0.2"/>
    <row r="23650" x14ac:dyDescent="0.2"/>
    <row r="23651" x14ac:dyDescent="0.2"/>
    <row r="23652" x14ac:dyDescent="0.2"/>
    <row r="23653" x14ac:dyDescent="0.2"/>
    <row r="23654" x14ac:dyDescent="0.2"/>
    <row r="23655" x14ac:dyDescent="0.2"/>
    <row r="23656" x14ac:dyDescent="0.2"/>
    <row r="23657" x14ac:dyDescent="0.2"/>
    <row r="23658" x14ac:dyDescent="0.2"/>
    <row r="23659" x14ac:dyDescent="0.2"/>
    <row r="23660" x14ac:dyDescent="0.2"/>
    <row r="23661" x14ac:dyDescent="0.2"/>
    <row r="23662" x14ac:dyDescent="0.2"/>
    <row r="23663" x14ac:dyDescent="0.2"/>
    <row r="23664" x14ac:dyDescent="0.2"/>
    <row r="23665" x14ac:dyDescent="0.2"/>
    <row r="23666" x14ac:dyDescent="0.2"/>
    <row r="23667" x14ac:dyDescent="0.2"/>
    <row r="23668" x14ac:dyDescent="0.2"/>
    <row r="23669" x14ac:dyDescent="0.2"/>
    <row r="23670" x14ac:dyDescent="0.2"/>
    <row r="23671" x14ac:dyDescent="0.2"/>
    <row r="23672" x14ac:dyDescent="0.2"/>
    <row r="23673" x14ac:dyDescent="0.2"/>
    <row r="23674" x14ac:dyDescent="0.2"/>
    <row r="23675" x14ac:dyDescent="0.2"/>
    <row r="23676" x14ac:dyDescent="0.2"/>
    <row r="23677" x14ac:dyDescent="0.2"/>
    <row r="23678" x14ac:dyDescent="0.2"/>
    <row r="23679" x14ac:dyDescent="0.2"/>
    <row r="23680" x14ac:dyDescent="0.2"/>
    <row r="23681" x14ac:dyDescent="0.2"/>
    <row r="23682" x14ac:dyDescent="0.2"/>
    <row r="23683" x14ac:dyDescent="0.2"/>
    <row r="23684" x14ac:dyDescent="0.2"/>
    <row r="23685" x14ac:dyDescent="0.2"/>
    <row r="23686" x14ac:dyDescent="0.2"/>
    <row r="23687" x14ac:dyDescent="0.2"/>
    <row r="23688" x14ac:dyDescent="0.2"/>
    <row r="23689" x14ac:dyDescent="0.2"/>
    <row r="23690" x14ac:dyDescent="0.2"/>
    <row r="23691" x14ac:dyDescent="0.2"/>
    <row r="23692" x14ac:dyDescent="0.2"/>
    <row r="23693" x14ac:dyDescent="0.2"/>
    <row r="23694" x14ac:dyDescent="0.2"/>
    <row r="23695" x14ac:dyDescent="0.2"/>
    <row r="23696" x14ac:dyDescent="0.2"/>
    <row r="23697" x14ac:dyDescent="0.2"/>
    <row r="23698" x14ac:dyDescent="0.2"/>
    <row r="23699" x14ac:dyDescent="0.2"/>
    <row r="23700" x14ac:dyDescent="0.2"/>
    <row r="23701" x14ac:dyDescent="0.2"/>
    <row r="23702" x14ac:dyDescent="0.2"/>
    <row r="23703" x14ac:dyDescent="0.2"/>
    <row r="23704" x14ac:dyDescent="0.2"/>
    <row r="23705" x14ac:dyDescent="0.2"/>
    <row r="23706" x14ac:dyDescent="0.2"/>
    <row r="23707" x14ac:dyDescent="0.2"/>
    <row r="23708" x14ac:dyDescent="0.2"/>
    <row r="23709" x14ac:dyDescent="0.2"/>
    <row r="23710" x14ac:dyDescent="0.2"/>
    <row r="23711" x14ac:dyDescent="0.2"/>
    <row r="23712" x14ac:dyDescent="0.2"/>
    <row r="23713" x14ac:dyDescent="0.2"/>
    <row r="23714" x14ac:dyDescent="0.2"/>
    <row r="23715" x14ac:dyDescent="0.2"/>
    <row r="23716" x14ac:dyDescent="0.2"/>
    <row r="23717" x14ac:dyDescent="0.2"/>
    <row r="23718" x14ac:dyDescent="0.2"/>
    <row r="23719" x14ac:dyDescent="0.2"/>
    <row r="23720" x14ac:dyDescent="0.2"/>
    <row r="23721" x14ac:dyDescent="0.2"/>
    <row r="23722" x14ac:dyDescent="0.2"/>
    <row r="23723" x14ac:dyDescent="0.2"/>
    <row r="23724" x14ac:dyDescent="0.2"/>
    <row r="23725" x14ac:dyDescent="0.2"/>
    <row r="23726" x14ac:dyDescent="0.2"/>
    <row r="23727" x14ac:dyDescent="0.2"/>
    <row r="23728" x14ac:dyDescent="0.2"/>
    <row r="23729" x14ac:dyDescent="0.2"/>
    <row r="23730" x14ac:dyDescent="0.2"/>
    <row r="23731" x14ac:dyDescent="0.2"/>
    <row r="23732" x14ac:dyDescent="0.2"/>
    <row r="23733" x14ac:dyDescent="0.2"/>
    <row r="23734" x14ac:dyDescent="0.2"/>
    <row r="23735" x14ac:dyDescent="0.2"/>
    <row r="23736" x14ac:dyDescent="0.2"/>
    <row r="23737" x14ac:dyDescent="0.2"/>
    <row r="23738" x14ac:dyDescent="0.2"/>
    <row r="23739" x14ac:dyDescent="0.2"/>
    <row r="23740" x14ac:dyDescent="0.2"/>
    <row r="23741" x14ac:dyDescent="0.2"/>
    <row r="23742" x14ac:dyDescent="0.2"/>
    <row r="23743" x14ac:dyDescent="0.2"/>
    <row r="23744" x14ac:dyDescent="0.2"/>
    <row r="23745" x14ac:dyDescent="0.2"/>
    <row r="23746" x14ac:dyDescent="0.2"/>
    <row r="23747" x14ac:dyDescent="0.2"/>
    <row r="23748" x14ac:dyDescent="0.2"/>
    <row r="23749" x14ac:dyDescent="0.2"/>
    <row r="23750" x14ac:dyDescent="0.2"/>
    <row r="23751" x14ac:dyDescent="0.2"/>
    <row r="23752" x14ac:dyDescent="0.2"/>
    <row r="23753" x14ac:dyDescent="0.2"/>
    <row r="23754" x14ac:dyDescent="0.2"/>
    <row r="23755" x14ac:dyDescent="0.2"/>
    <row r="23756" x14ac:dyDescent="0.2"/>
    <row r="23757" x14ac:dyDescent="0.2"/>
    <row r="23758" x14ac:dyDescent="0.2"/>
    <row r="23759" x14ac:dyDescent="0.2"/>
    <row r="23760" x14ac:dyDescent="0.2"/>
    <row r="23761" x14ac:dyDescent="0.2"/>
    <row r="23762" x14ac:dyDescent="0.2"/>
    <row r="23763" x14ac:dyDescent="0.2"/>
    <row r="23764" x14ac:dyDescent="0.2"/>
    <row r="23765" x14ac:dyDescent="0.2"/>
    <row r="23766" x14ac:dyDescent="0.2"/>
    <row r="23767" x14ac:dyDescent="0.2"/>
    <row r="23768" x14ac:dyDescent="0.2"/>
    <row r="23769" x14ac:dyDescent="0.2"/>
    <row r="23770" x14ac:dyDescent="0.2"/>
    <row r="23771" x14ac:dyDescent="0.2"/>
    <row r="23772" x14ac:dyDescent="0.2"/>
    <row r="23773" x14ac:dyDescent="0.2"/>
    <row r="23774" x14ac:dyDescent="0.2"/>
    <row r="23775" x14ac:dyDescent="0.2"/>
    <row r="23776" x14ac:dyDescent="0.2"/>
    <row r="23777" x14ac:dyDescent="0.2"/>
    <row r="23778" x14ac:dyDescent="0.2"/>
    <row r="23779" x14ac:dyDescent="0.2"/>
    <row r="23780" x14ac:dyDescent="0.2"/>
    <row r="23781" x14ac:dyDescent="0.2"/>
    <row r="23782" x14ac:dyDescent="0.2"/>
    <row r="23783" x14ac:dyDescent="0.2"/>
    <row r="23784" x14ac:dyDescent="0.2"/>
    <row r="23785" x14ac:dyDescent="0.2"/>
    <row r="23786" x14ac:dyDescent="0.2"/>
    <row r="23787" x14ac:dyDescent="0.2"/>
    <row r="23788" x14ac:dyDescent="0.2"/>
    <row r="23789" x14ac:dyDescent="0.2"/>
    <row r="23790" x14ac:dyDescent="0.2"/>
    <row r="23791" x14ac:dyDescent="0.2"/>
    <row r="23792" x14ac:dyDescent="0.2"/>
    <row r="23793" x14ac:dyDescent="0.2"/>
    <row r="23794" x14ac:dyDescent="0.2"/>
    <row r="23795" x14ac:dyDescent="0.2"/>
    <row r="23796" x14ac:dyDescent="0.2"/>
    <row r="23797" x14ac:dyDescent="0.2"/>
    <row r="23798" x14ac:dyDescent="0.2"/>
    <row r="23799" x14ac:dyDescent="0.2"/>
    <row r="23800" x14ac:dyDescent="0.2"/>
    <row r="23801" x14ac:dyDescent="0.2"/>
    <row r="23802" x14ac:dyDescent="0.2"/>
    <row r="23803" x14ac:dyDescent="0.2"/>
    <row r="23804" x14ac:dyDescent="0.2"/>
    <row r="23805" x14ac:dyDescent="0.2"/>
    <row r="23806" x14ac:dyDescent="0.2"/>
    <row r="23807" x14ac:dyDescent="0.2"/>
    <row r="23808" x14ac:dyDescent="0.2"/>
    <row r="23809" x14ac:dyDescent="0.2"/>
    <row r="23810" x14ac:dyDescent="0.2"/>
    <row r="23811" x14ac:dyDescent="0.2"/>
    <row r="23812" x14ac:dyDescent="0.2"/>
    <row r="23813" x14ac:dyDescent="0.2"/>
    <row r="23814" x14ac:dyDescent="0.2"/>
    <row r="23815" x14ac:dyDescent="0.2"/>
    <row r="23816" x14ac:dyDescent="0.2"/>
    <row r="23817" x14ac:dyDescent="0.2"/>
    <row r="23818" x14ac:dyDescent="0.2"/>
    <row r="23819" x14ac:dyDescent="0.2"/>
    <row r="23820" x14ac:dyDescent="0.2"/>
    <row r="23821" x14ac:dyDescent="0.2"/>
    <row r="23822" x14ac:dyDescent="0.2"/>
    <row r="23823" x14ac:dyDescent="0.2"/>
    <row r="23824" x14ac:dyDescent="0.2"/>
    <row r="23825" x14ac:dyDescent="0.2"/>
    <row r="23826" x14ac:dyDescent="0.2"/>
    <row r="23827" x14ac:dyDescent="0.2"/>
    <row r="23828" x14ac:dyDescent="0.2"/>
    <row r="23829" x14ac:dyDescent="0.2"/>
    <row r="23830" x14ac:dyDescent="0.2"/>
    <row r="23831" x14ac:dyDescent="0.2"/>
    <row r="23832" x14ac:dyDescent="0.2"/>
    <row r="23833" x14ac:dyDescent="0.2"/>
    <row r="23834" x14ac:dyDescent="0.2"/>
    <row r="23835" x14ac:dyDescent="0.2"/>
    <row r="23836" x14ac:dyDescent="0.2"/>
    <row r="23837" x14ac:dyDescent="0.2"/>
    <row r="23838" x14ac:dyDescent="0.2"/>
    <row r="23839" x14ac:dyDescent="0.2"/>
    <row r="23840" x14ac:dyDescent="0.2"/>
    <row r="23841" x14ac:dyDescent="0.2"/>
    <row r="23842" x14ac:dyDescent="0.2"/>
    <row r="23843" x14ac:dyDescent="0.2"/>
    <row r="23844" x14ac:dyDescent="0.2"/>
    <row r="23845" x14ac:dyDescent="0.2"/>
    <row r="23846" x14ac:dyDescent="0.2"/>
    <row r="23847" x14ac:dyDescent="0.2"/>
    <row r="23848" x14ac:dyDescent="0.2"/>
    <row r="23849" x14ac:dyDescent="0.2"/>
    <row r="23850" x14ac:dyDescent="0.2"/>
    <row r="23851" x14ac:dyDescent="0.2"/>
    <row r="23852" x14ac:dyDescent="0.2"/>
    <row r="23853" x14ac:dyDescent="0.2"/>
    <row r="23854" x14ac:dyDescent="0.2"/>
    <row r="23855" x14ac:dyDescent="0.2"/>
    <row r="23856" x14ac:dyDescent="0.2"/>
    <row r="23857" x14ac:dyDescent="0.2"/>
    <row r="23858" x14ac:dyDescent="0.2"/>
    <row r="23859" x14ac:dyDescent="0.2"/>
    <row r="23860" x14ac:dyDescent="0.2"/>
    <row r="23861" x14ac:dyDescent="0.2"/>
    <row r="23862" x14ac:dyDescent="0.2"/>
    <row r="23863" x14ac:dyDescent="0.2"/>
    <row r="23864" x14ac:dyDescent="0.2"/>
    <row r="23865" x14ac:dyDescent="0.2"/>
    <row r="23866" x14ac:dyDescent="0.2"/>
    <row r="23867" x14ac:dyDescent="0.2"/>
    <row r="23868" x14ac:dyDescent="0.2"/>
    <row r="23869" x14ac:dyDescent="0.2"/>
    <row r="23870" x14ac:dyDescent="0.2"/>
    <row r="23871" x14ac:dyDescent="0.2"/>
    <row r="23872" x14ac:dyDescent="0.2"/>
    <row r="23873" x14ac:dyDescent="0.2"/>
    <row r="23874" x14ac:dyDescent="0.2"/>
    <row r="23875" x14ac:dyDescent="0.2"/>
    <row r="23876" x14ac:dyDescent="0.2"/>
    <row r="23877" x14ac:dyDescent="0.2"/>
    <row r="23878" x14ac:dyDescent="0.2"/>
    <row r="23879" x14ac:dyDescent="0.2"/>
    <row r="23880" x14ac:dyDescent="0.2"/>
    <row r="23881" x14ac:dyDescent="0.2"/>
    <row r="23882" x14ac:dyDescent="0.2"/>
    <row r="23883" x14ac:dyDescent="0.2"/>
    <row r="23884" x14ac:dyDescent="0.2"/>
    <row r="23885" x14ac:dyDescent="0.2"/>
    <row r="23886" x14ac:dyDescent="0.2"/>
    <row r="23887" x14ac:dyDescent="0.2"/>
    <row r="23888" x14ac:dyDescent="0.2"/>
    <row r="23889" x14ac:dyDescent="0.2"/>
    <row r="23890" x14ac:dyDescent="0.2"/>
    <row r="23891" x14ac:dyDescent="0.2"/>
    <row r="23892" x14ac:dyDescent="0.2"/>
    <row r="23893" x14ac:dyDescent="0.2"/>
    <row r="23894" x14ac:dyDescent="0.2"/>
    <row r="23895" x14ac:dyDescent="0.2"/>
    <row r="23896" x14ac:dyDescent="0.2"/>
    <row r="23897" x14ac:dyDescent="0.2"/>
    <row r="23898" x14ac:dyDescent="0.2"/>
    <row r="23899" x14ac:dyDescent="0.2"/>
    <row r="23900" x14ac:dyDescent="0.2"/>
    <row r="23901" x14ac:dyDescent="0.2"/>
    <row r="23902" x14ac:dyDescent="0.2"/>
    <row r="23903" x14ac:dyDescent="0.2"/>
    <row r="23904" x14ac:dyDescent="0.2"/>
    <row r="23905" x14ac:dyDescent="0.2"/>
    <row r="23906" x14ac:dyDescent="0.2"/>
    <row r="23907" x14ac:dyDescent="0.2"/>
    <row r="23908" x14ac:dyDescent="0.2"/>
    <row r="23909" x14ac:dyDescent="0.2"/>
    <row r="23910" x14ac:dyDescent="0.2"/>
    <row r="23911" x14ac:dyDescent="0.2"/>
    <row r="23912" x14ac:dyDescent="0.2"/>
    <row r="23913" x14ac:dyDescent="0.2"/>
    <row r="23914" x14ac:dyDescent="0.2"/>
    <row r="23915" x14ac:dyDescent="0.2"/>
    <row r="23916" x14ac:dyDescent="0.2"/>
    <row r="23917" x14ac:dyDescent="0.2"/>
    <row r="23918" x14ac:dyDescent="0.2"/>
    <row r="23919" x14ac:dyDescent="0.2"/>
    <row r="23920" x14ac:dyDescent="0.2"/>
    <row r="23921" x14ac:dyDescent="0.2"/>
    <row r="23922" x14ac:dyDescent="0.2"/>
    <row r="23923" x14ac:dyDescent="0.2"/>
    <row r="23924" x14ac:dyDescent="0.2"/>
    <row r="23925" x14ac:dyDescent="0.2"/>
    <row r="23926" x14ac:dyDescent="0.2"/>
    <row r="23927" x14ac:dyDescent="0.2"/>
    <row r="23928" x14ac:dyDescent="0.2"/>
    <row r="23929" x14ac:dyDescent="0.2"/>
    <row r="23930" x14ac:dyDescent="0.2"/>
    <row r="23931" x14ac:dyDescent="0.2"/>
    <row r="23932" x14ac:dyDescent="0.2"/>
    <row r="23933" x14ac:dyDescent="0.2"/>
    <row r="23934" x14ac:dyDescent="0.2"/>
    <row r="23935" x14ac:dyDescent="0.2"/>
    <row r="23936" x14ac:dyDescent="0.2"/>
    <row r="23937" x14ac:dyDescent="0.2"/>
    <row r="23938" x14ac:dyDescent="0.2"/>
    <row r="23939" x14ac:dyDescent="0.2"/>
    <row r="23940" x14ac:dyDescent="0.2"/>
    <row r="23941" x14ac:dyDescent="0.2"/>
    <row r="23942" x14ac:dyDescent="0.2"/>
    <row r="23943" x14ac:dyDescent="0.2"/>
    <row r="23944" x14ac:dyDescent="0.2"/>
    <row r="23945" x14ac:dyDescent="0.2"/>
    <row r="23946" x14ac:dyDescent="0.2"/>
    <row r="23947" x14ac:dyDescent="0.2"/>
    <row r="23948" x14ac:dyDescent="0.2"/>
    <row r="23949" x14ac:dyDescent="0.2"/>
    <row r="23950" x14ac:dyDescent="0.2"/>
    <row r="23951" x14ac:dyDescent="0.2"/>
    <row r="23952" x14ac:dyDescent="0.2"/>
    <row r="23953" x14ac:dyDescent="0.2"/>
    <row r="23954" x14ac:dyDescent="0.2"/>
    <row r="23955" x14ac:dyDescent="0.2"/>
    <row r="23956" x14ac:dyDescent="0.2"/>
    <row r="23957" x14ac:dyDescent="0.2"/>
    <row r="23958" x14ac:dyDescent="0.2"/>
    <row r="23959" x14ac:dyDescent="0.2"/>
    <row r="23960" x14ac:dyDescent="0.2"/>
    <row r="23961" x14ac:dyDescent="0.2"/>
    <row r="23962" x14ac:dyDescent="0.2"/>
    <row r="23963" x14ac:dyDescent="0.2"/>
    <row r="23964" x14ac:dyDescent="0.2"/>
    <row r="23965" x14ac:dyDescent="0.2"/>
    <row r="23966" x14ac:dyDescent="0.2"/>
    <row r="23967" x14ac:dyDescent="0.2"/>
    <row r="23968" x14ac:dyDescent="0.2"/>
    <row r="23969" x14ac:dyDescent="0.2"/>
    <row r="23970" x14ac:dyDescent="0.2"/>
    <row r="23971" x14ac:dyDescent="0.2"/>
    <row r="23972" x14ac:dyDescent="0.2"/>
    <row r="23973" x14ac:dyDescent="0.2"/>
    <row r="23974" x14ac:dyDescent="0.2"/>
    <row r="23975" x14ac:dyDescent="0.2"/>
    <row r="23976" x14ac:dyDescent="0.2"/>
    <row r="23977" x14ac:dyDescent="0.2"/>
    <row r="23978" x14ac:dyDescent="0.2"/>
    <row r="23979" x14ac:dyDescent="0.2"/>
    <row r="23980" x14ac:dyDescent="0.2"/>
    <row r="23981" x14ac:dyDescent="0.2"/>
    <row r="23982" x14ac:dyDescent="0.2"/>
    <row r="23983" x14ac:dyDescent="0.2"/>
    <row r="23984" x14ac:dyDescent="0.2"/>
    <row r="23985" x14ac:dyDescent="0.2"/>
    <row r="23986" x14ac:dyDescent="0.2"/>
    <row r="23987" x14ac:dyDescent="0.2"/>
    <row r="23988" x14ac:dyDescent="0.2"/>
    <row r="23989" x14ac:dyDescent="0.2"/>
    <row r="23990" x14ac:dyDescent="0.2"/>
    <row r="23991" x14ac:dyDescent="0.2"/>
    <row r="23992" x14ac:dyDescent="0.2"/>
    <row r="23993" x14ac:dyDescent="0.2"/>
    <row r="23994" x14ac:dyDescent="0.2"/>
    <row r="23995" x14ac:dyDescent="0.2"/>
    <row r="23996" x14ac:dyDescent="0.2"/>
    <row r="23997" x14ac:dyDescent="0.2"/>
    <row r="23998" x14ac:dyDescent="0.2"/>
    <row r="23999" x14ac:dyDescent="0.2"/>
    <row r="24000" x14ac:dyDescent="0.2"/>
    <row r="24001" x14ac:dyDescent="0.2"/>
    <row r="24002" x14ac:dyDescent="0.2"/>
    <row r="24003" x14ac:dyDescent="0.2"/>
    <row r="24004" x14ac:dyDescent="0.2"/>
    <row r="24005" x14ac:dyDescent="0.2"/>
    <row r="24006" x14ac:dyDescent="0.2"/>
    <row r="24007" x14ac:dyDescent="0.2"/>
    <row r="24008" x14ac:dyDescent="0.2"/>
    <row r="24009" x14ac:dyDescent="0.2"/>
    <row r="24010" x14ac:dyDescent="0.2"/>
    <row r="24011" x14ac:dyDescent="0.2"/>
    <row r="24012" x14ac:dyDescent="0.2"/>
    <row r="24013" x14ac:dyDescent="0.2"/>
    <row r="24014" x14ac:dyDescent="0.2"/>
    <row r="24015" x14ac:dyDescent="0.2"/>
    <row r="24016" x14ac:dyDescent="0.2"/>
    <row r="24017" x14ac:dyDescent="0.2"/>
    <row r="24018" x14ac:dyDescent="0.2"/>
    <row r="24019" x14ac:dyDescent="0.2"/>
    <row r="24020" x14ac:dyDescent="0.2"/>
    <row r="24021" x14ac:dyDescent="0.2"/>
    <row r="24022" x14ac:dyDescent="0.2"/>
    <row r="24023" x14ac:dyDescent="0.2"/>
    <row r="24024" x14ac:dyDescent="0.2"/>
    <row r="24025" x14ac:dyDescent="0.2"/>
    <row r="24026" x14ac:dyDescent="0.2"/>
    <row r="24027" x14ac:dyDescent="0.2"/>
    <row r="24028" x14ac:dyDescent="0.2"/>
    <row r="24029" x14ac:dyDescent="0.2"/>
    <row r="24030" x14ac:dyDescent="0.2"/>
    <row r="24031" x14ac:dyDescent="0.2"/>
    <row r="24032" x14ac:dyDescent="0.2"/>
    <row r="24033" x14ac:dyDescent="0.2"/>
    <row r="24034" x14ac:dyDescent="0.2"/>
    <row r="24035" x14ac:dyDescent="0.2"/>
    <row r="24036" x14ac:dyDescent="0.2"/>
    <row r="24037" x14ac:dyDescent="0.2"/>
    <row r="24038" x14ac:dyDescent="0.2"/>
    <row r="24039" x14ac:dyDescent="0.2"/>
    <row r="24040" x14ac:dyDescent="0.2"/>
    <row r="24041" x14ac:dyDescent="0.2"/>
    <row r="24042" x14ac:dyDescent="0.2"/>
    <row r="24043" x14ac:dyDescent="0.2"/>
    <row r="24044" x14ac:dyDescent="0.2"/>
    <row r="24045" x14ac:dyDescent="0.2"/>
    <row r="24046" x14ac:dyDescent="0.2"/>
    <row r="24047" x14ac:dyDescent="0.2"/>
    <row r="24048" x14ac:dyDescent="0.2"/>
    <row r="24049" x14ac:dyDescent="0.2"/>
    <row r="24050" x14ac:dyDescent="0.2"/>
    <row r="24051" x14ac:dyDescent="0.2"/>
    <row r="24052" x14ac:dyDescent="0.2"/>
    <row r="24053" x14ac:dyDescent="0.2"/>
    <row r="24054" x14ac:dyDescent="0.2"/>
    <row r="24055" x14ac:dyDescent="0.2"/>
    <row r="24056" x14ac:dyDescent="0.2"/>
    <row r="24057" x14ac:dyDescent="0.2"/>
    <row r="24058" x14ac:dyDescent="0.2"/>
    <row r="24059" x14ac:dyDescent="0.2"/>
    <row r="24060" x14ac:dyDescent="0.2"/>
    <row r="24061" x14ac:dyDescent="0.2"/>
    <row r="24062" x14ac:dyDescent="0.2"/>
    <row r="24063" x14ac:dyDescent="0.2"/>
    <row r="24064" x14ac:dyDescent="0.2"/>
    <row r="24065" x14ac:dyDescent="0.2"/>
    <row r="24066" x14ac:dyDescent="0.2"/>
    <row r="24067" x14ac:dyDescent="0.2"/>
    <row r="24068" x14ac:dyDescent="0.2"/>
    <row r="24069" x14ac:dyDescent="0.2"/>
    <row r="24070" x14ac:dyDescent="0.2"/>
    <row r="24071" x14ac:dyDescent="0.2"/>
    <row r="24072" x14ac:dyDescent="0.2"/>
    <row r="24073" x14ac:dyDescent="0.2"/>
    <row r="24074" x14ac:dyDescent="0.2"/>
    <row r="24075" x14ac:dyDescent="0.2"/>
    <row r="24076" x14ac:dyDescent="0.2"/>
    <row r="24077" x14ac:dyDescent="0.2"/>
    <row r="24078" x14ac:dyDescent="0.2"/>
    <row r="24079" x14ac:dyDescent="0.2"/>
    <row r="24080" x14ac:dyDescent="0.2"/>
    <row r="24081" x14ac:dyDescent="0.2"/>
    <row r="24082" x14ac:dyDescent="0.2"/>
    <row r="24083" x14ac:dyDescent="0.2"/>
    <row r="24084" x14ac:dyDescent="0.2"/>
    <row r="24085" x14ac:dyDescent="0.2"/>
    <row r="24086" x14ac:dyDescent="0.2"/>
    <row r="24087" x14ac:dyDescent="0.2"/>
    <row r="24088" x14ac:dyDescent="0.2"/>
    <row r="24089" x14ac:dyDescent="0.2"/>
    <row r="24090" x14ac:dyDescent="0.2"/>
    <row r="24091" x14ac:dyDescent="0.2"/>
    <row r="24092" x14ac:dyDescent="0.2"/>
    <row r="24093" x14ac:dyDescent="0.2"/>
    <row r="24094" x14ac:dyDescent="0.2"/>
    <row r="24095" x14ac:dyDescent="0.2"/>
    <row r="24096" x14ac:dyDescent="0.2"/>
    <row r="24097" x14ac:dyDescent="0.2"/>
    <row r="24098" x14ac:dyDescent="0.2"/>
    <row r="24099" x14ac:dyDescent="0.2"/>
    <row r="24100" x14ac:dyDescent="0.2"/>
    <row r="24101" x14ac:dyDescent="0.2"/>
    <row r="24102" x14ac:dyDescent="0.2"/>
    <row r="24103" x14ac:dyDescent="0.2"/>
    <row r="24104" x14ac:dyDescent="0.2"/>
    <row r="24105" x14ac:dyDescent="0.2"/>
    <row r="24106" x14ac:dyDescent="0.2"/>
    <row r="24107" x14ac:dyDescent="0.2"/>
    <row r="24108" x14ac:dyDescent="0.2"/>
    <row r="24109" x14ac:dyDescent="0.2"/>
    <row r="24110" x14ac:dyDescent="0.2"/>
    <row r="24111" x14ac:dyDescent="0.2"/>
    <row r="24112" x14ac:dyDescent="0.2"/>
    <row r="24113" x14ac:dyDescent="0.2"/>
    <row r="24114" x14ac:dyDescent="0.2"/>
    <row r="24115" x14ac:dyDescent="0.2"/>
    <row r="24116" x14ac:dyDescent="0.2"/>
    <row r="24117" x14ac:dyDescent="0.2"/>
    <row r="24118" x14ac:dyDescent="0.2"/>
    <row r="24119" x14ac:dyDescent="0.2"/>
    <row r="24120" x14ac:dyDescent="0.2"/>
    <row r="24121" x14ac:dyDescent="0.2"/>
    <row r="24122" x14ac:dyDescent="0.2"/>
    <row r="24123" x14ac:dyDescent="0.2"/>
    <row r="24124" x14ac:dyDescent="0.2"/>
    <row r="24125" x14ac:dyDescent="0.2"/>
    <row r="24126" x14ac:dyDescent="0.2"/>
    <row r="24127" x14ac:dyDescent="0.2"/>
    <row r="24128" x14ac:dyDescent="0.2"/>
    <row r="24129" x14ac:dyDescent="0.2"/>
    <row r="24130" x14ac:dyDescent="0.2"/>
    <row r="24131" x14ac:dyDescent="0.2"/>
    <row r="24132" x14ac:dyDescent="0.2"/>
    <row r="24133" x14ac:dyDescent="0.2"/>
    <row r="24134" x14ac:dyDescent="0.2"/>
    <row r="24135" x14ac:dyDescent="0.2"/>
    <row r="24136" x14ac:dyDescent="0.2"/>
    <row r="24137" x14ac:dyDescent="0.2"/>
    <row r="24138" x14ac:dyDescent="0.2"/>
    <row r="24139" x14ac:dyDescent="0.2"/>
    <row r="24140" x14ac:dyDescent="0.2"/>
    <row r="24141" x14ac:dyDescent="0.2"/>
    <row r="24142" x14ac:dyDescent="0.2"/>
    <row r="24143" x14ac:dyDescent="0.2"/>
    <row r="24144" x14ac:dyDescent="0.2"/>
    <row r="24145" x14ac:dyDescent="0.2"/>
    <row r="24146" x14ac:dyDescent="0.2"/>
    <row r="24147" x14ac:dyDescent="0.2"/>
    <row r="24148" x14ac:dyDescent="0.2"/>
    <row r="24149" x14ac:dyDescent="0.2"/>
    <row r="24150" x14ac:dyDescent="0.2"/>
    <row r="24151" x14ac:dyDescent="0.2"/>
    <row r="24152" x14ac:dyDescent="0.2"/>
    <row r="24153" x14ac:dyDescent="0.2"/>
    <row r="24154" x14ac:dyDescent="0.2"/>
    <row r="24155" x14ac:dyDescent="0.2"/>
    <row r="24156" x14ac:dyDescent="0.2"/>
    <row r="24157" x14ac:dyDescent="0.2"/>
    <row r="24158" x14ac:dyDescent="0.2"/>
    <row r="24159" x14ac:dyDescent="0.2"/>
    <row r="24160" x14ac:dyDescent="0.2"/>
    <row r="24161" x14ac:dyDescent="0.2"/>
    <row r="24162" x14ac:dyDescent="0.2"/>
    <row r="24163" x14ac:dyDescent="0.2"/>
    <row r="24164" x14ac:dyDescent="0.2"/>
    <row r="24165" x14ac:dyDescent="0.2"/>
    <row r="24166" x14ac:dyDescent="0.2"/>
    <row r="24167" x14ac:dyDescent="0.2"/>
    <row r="24168" x14ac:dyDescent="0.2"/>
    <row r="24169" x14ac:dyDescent="0.2"/>
    <row r="24170" x14ac:dyDescent="0.2"/>
    <row r="24171" x14ac:dyDescent="0.2"/>
    <row r="24172" x14ac:dyDescent="0.2"/>
    <row r="24173" x14ac:dyDescent="0.2"/>
    <row r="24174" x14ac:dyDescent="0.2"/>
    <row r="24175" x14ac:dyDescent="0.2"/>
    <row r="24176" x14ac:dyDescent="0.2"/>
    <row r="24177" x14ac:dyDescent="0.2"/>
    <row r="24178" x14ac:dyDescent="0.2"/>
    <row r="24179" x14ac:dyDescent="0.2"/>
    <row r="24180" x14ac:dyDescent="0.2"/>
    <row r="24181" x14ac:dyDescent="0.2"/>
    <row r="24182" x14ac:dyDescent="0.2"/>
    <row r="24183" x14ac:dyDescent="0.2"/>
    <row r="24184" x14ac:dyDescent="0.2"/>
    <row r="24185" x14ac:dyDescent="0.2"/>
    <row r="24186" x14ac:dyDescent="0.2"/>
    <row r="24187" x14ac:dyDescent="0.2"/>
    <row r="24188" x14ac:dyDescent="0.2"/>
    <row r="24189" x14ac:dyDescent="0.2"/>
    <row r="24190" x14ac:dyDescent="0.2"/>
    <row r="24191" x14ac:dyDescent="0.2"/>
    <row r="24192" x14ac:dyDescent="0.2"/>
    <row r="24193" x14ac:dyDescent="0.2"/>
    <row r="24194" x14ac:dyDescent="0.2"/>
    <row r="24195" x14ac:dyDescent="0.2"/>
    <row r="24196" x14ac:dyDescent="0.2"/>
    <row r="24197" x14ac:dyDescent="0.2"/>
    <row r="24198" x14ac:dyDescent="0.2"/>
    <row r="24199" x14ac:dyDescent="0.2"/>
    <row r="24200" x14ac:dyDescent="0.2"/>
    <row r="24201" x14ac:dyDescent="0.2"/>
    <row r="24202" x14ac:dyDescent="0.2"/>
    <row r="24203" x14ac:dyDescent="0.2"/>
    <row r="24204" x14ac:dyDescent="0.2"/>
    <row r="24205" x14ac:dyDescent="0.2"/>
    <row r="24206" x14ac:dyDescent="0.2"/>
    <row r="24207" x14ac:dyDescent="0.2"/>
    <row r="24208" x14ac:dyDescent="0.2"/>
    <row r="24209" x14ac:dyDescent="0.2"/>
    <row r="24210" x14ac:dyDescent="0.2"/>
    <row r="24211" x14ac:dyDescent="0.2"/>
    <row r="24212" x14ac:dyDescent="0.2"/>
    <row r="24213" x14ac:dyDescent="0.2"/>
    <row r="24214" x14ac:dyDescent="0.2"/>
    <row r="24215" x14ac:dyDescent="0.2"/>
    <row r="24216" x14ac:dyDescent="0.2"/>
    <row r="24217" x14ac:dyDescent="0.2"/>
    <row r="24218" x14ac:dyDescent="0.2"/>
    <row r="24219" x14ac:dyDescent="0.2"/>
    <row r="24220" x14ac:dyDescent="0.2"/>
    <row r="24221" x14ac:dyDescent="0.2"/>
    <row r="24222" x14ac:dyDescent="0.2"/>
    <row r="24223" x14ac:dyDescent="0.2"/>
    <row r="24224" x14ac:dyDescent="0.2"/>
    <row r="24225" x14ac:dyDescent="0.2"/>
    <row r="24226" x14ac:dyDescent="0.2"/>
    <row r="24227" x14ac:dyDescent="0.2"/>
    <row r="24228" x14ac:dyDescent="0.2"/>
    <row r="24229" x14ac:dyDescent="0.2"/>
    <row r="24230" x14ac:dyDescent="0.2"/>
    <row r="24231" x14ac:dyDescent="0.2"/>
    <row r="24232" x14ac:dyDescent="0.2"/>
    <row r="24233" x14ac:dyDescent="0.2"/>
    <row r="24234" x14ac:dyDescent="0.2"/>
    <row r="24235" x14ac:dyDescent="0.2"/>
    <row r="24236" x14ac:dyDescent="0.2"/>
    <row r="24237" x14ac:dyDescent="0.2"/>
    <row r="24238" x14ac:dyDescent="0.2"/>
    <row r="24239" x14ac:dyDescent="0.2"/>
    <row r="24240" x14ac:dyDescent="0.2"/>
    <row r="24241" x14ac:dyDescent="0.2"/>
    <row r="24242" x14ac:dyDescent="0.2"/>
    <row r="24243" x14ac:dyDescent="0.2"/>
    <row r="24244" x14ac:dyDescent="0.2"/>
    <row r="24245" x14ac:dyDescent="0.2"/>
    <row r="24246" x14ac:dyDescent="0.2"/>
    <row r="24247" x14ac:dyDescent="0.2"/>
    <row r="24248" x14ac:dyDescent="0.2"/>
    <row r="24249" x14ac:dyDescent="0.2"/>
    <row r="24250" x14ac:dyDescent="0.2"/>
    <row r="24251" x14ac:dyDescent="0.2"/>
    <row r="24252" x14ac:dyDescent="0.2"/>
    <row r="24253" x14ac:dyDescent="0.2"/>
    <row r="24254" x14ac:dyDescent="0.2"/>
    <row r="24255" x14ac:dyDescent="0.2"/>
    <row r="24256" x14ac:dyDescent="0.2"/>
    <row r="24257" x14ac:dyDescent="0.2"/>
    <row r="24258" x14ac:dyDescent="0.2"/>
    <row r="24259" x14ac:dyDescent="0.2"/>
    <row r="24260" x14ac:dyDescent="0.2"/>
    <row r="24261" x14ac:dyDescent="0.2"/>
    <row r="24262" x14ac:dyDescent="0.2"/>
    <row r="24263" x14ac:dyDescent="0.2"/>
    <row r="24264" x14ac:dyDescent="0.2"/>
    <row r="24265" x14ac:dyDescent="0.2"/>
    <row r="24266" x14ac:dyDescent="0.2"/>
    <row r="24267" x14ac:dyDescent="0.2"/>
    <row r="24268" x14ac:dyDescent="0.2"/>
    <row r="24269" x14ac:dyDescent="0.2"/>
    <row r="24270" x14ac:dyDescent="0.2"/>
    <row r="24271" x14ac:dyDescent="0.2"/>
    <row r="24272" x14ac:dyDescent="0.2"/>
    <row r="24273" x14ac:dyDescent="0.2"/>
    <row r="24274" x14ac:dyDescent="0.2"/>
    <row r="24275" x14ac:dyDescent="0.2"/>
    <row r="24276" x14ac:dyDescent="0.2"/>
    <row r="24277" x14ac:dyDescent="0.2"/>
    <row r="24278" x14ac:dyDescent="0.2"/>
    <row r="24279" x14ac:dyDescent="0.2"/>
    <row r="24280" x14ac:dyDescent="0.2"/>
    <row r="24281" x14ac:dyDescent="0.2"/>
    <row r="24282" x14ac:dyDescent="0.2"/>
    <row r="24283" x14ac:dyDescent="0.2"/>
    <row r="24284" x14ac:dyDescent="0.2"/>
    <row r="24285" x14ac:dyDescent="0.2"/>
    <row r="24286" x14ac:dyDescent="0.2"/>
    <row r="24287" x14ac:dyDescent="0.2"/>
    <row r="24288" x14ac:dyDescent="0.2"/>
    <row r="24289" x14ac:dyDescent="0.2"/>
    <row r="24290" x14ac:dyDescent="0.2"/>
    <row r="24291" x14ac:dyDescent="0.2"/>
    <row r="24292" x14ac:dyDescent="0.2"/>
    <row r="24293" x14ac:dyDescent="0.2"/>
    <row r="24294" x14ac:dyDescent="0.2"/>
    <row r="24295" x14ac:dyDescent="0.2"/>
    <row r="24296" x14ac:dyDescent="0.2"/>
    <row r="24297" x14ac:dyDescent="0.2"/>
    <row r="24298" x14ac:dyDescent="0.2"/>
    <row r="24299" x14ac:dyDescent="0.2"/>
    <row r="24300" x14ac:dyDescent="0.2"/>
    <row r="24301" x14ac:dyDescent="0.2"/>
    <row r="24302" x14ac:dyDescent="0.2"/>
    <row r="24303" x14ac:dyDescent="0.2"/>
    <row r="24304" x14ac:dyDescent="0.2"/>
    <row r="24305" x14ac:dyDescent="0.2"/>
    <row r="24306" x14ac:dyDescent="0.2"/>
    <row r="24307" x14ac:dyDescent="0.2"/>
    <row r="24308" x14ac:dyDescent="0.2"/>
    <row r="24309" x14ac:dyDescent="0.2"/>
    <row r="24310" x14ac:dyDescent="0.2"/>
    <row r="24311" x14ac:dyDescent="0.2"/>
    <row r="24312" x14ac:dyDescent="0.2"/>
    <row r="24313" x14ac:dyDescent="0.2"/>
    <row r="24314" x14ac:dyDescent="0.2"/>
    <row r="24315" x14ac:dyDescent="0.2"/>
    <row r="24316" x14ac:dyDescent="0.2"/>
    <row r="24317" x14ac:dyDescent="0.2"/>
    <row r="24318" x14ac:dyDescent="0.2"/>
    <row r="24319" x14ac:dyDescent="0.2"/>
    <row r="24320" x14ac:dyDescent="0.2"/>
    <row r="24321" x14ac:dyDescent="0.2"/>
    <row r="24322" x14ac:dyDescent="0.2"/>
    <row r="24323" x14ac:dyDescent="0.2"/>
    <row r="24324" x14ac:dyDescent="0.2"/>
    <row r="24325" x14ac:dyDescent="0.2"/>
    <row r="24326" x14ac:dyDescent="0.2"/>
    <row r="24327" x14ac:dyDescent="0.2"/>
    <row r="24328" x14ac:dyDescent="0.2"/>
    <row r="24329" x14ac:dyDescent="0.2"/>
    <row r="24330" x14ac:dyDescent="0.2"/>
    <row r="24331" x14ac:dyDescent="0.2"/>
    <row r="24332" x14ac:dyDescent="0.2"/>
    <row r="24333" x14ac:dyDescent="0.2"/>
    <row r="24334" x14ac:dyDescent="0.2"/>
    <row r="24335" x14ac:dyDescent="0.2"/>
    <row r="24336" x14ac:dyDescent="0.2"/>
    <row r="24337" x14ac:dyDescent="0.2"/>
    <row r="24338" x14ac:dyDescent="0.2"/>
    <row r="24339" x14ac:dyDescent="0.2"/>
    <row r="24340" x14ac:dyDescent="0.2"/>
    <row r="24341" x14ac:dyDescent="0.2"/>
    <row r="24342" x14ac:dyDescent="0.2"/>
    <row r="24343" x14ac:dyDescent="0.2"/>
    <row r="24344" x14ac:dyDescent="0.2"/>
    <row r="24345" x14ac:dyDescent="0.2"/>
    <row r="24346" x14ac:dyDescent="0.2"/>
    <row r="24347" x14ac:dyDescent="0.2"/>
    <row r="24348" x14ac:dyDescent="0.2"/>
    <row r="24349" x14ac:dyDescent="0.2"/>
    <row r="24350" x14ac:dyDescent="0.2"/>
    <row r="24351" x14ac:dyDescent="0.2"/>
    <row r="24352" x14ac:dyDescent="0.2"/>
    <row r="24353" x14ac:dyDescent="0.2"/>
    <row r="24354" x14ac:dyDescent="0.2"/>
    <row r="24355" x14ac:dyDescent="0.2"/>
    <row r="24356" x14ac:dyDescent="0.2"/>
    <row r="24357" x14ac:dyDescent="0.2"/>
    <row r="24358" x14ac:dyDescent="0.2"/>
    <row r="24359" x14ac:dyDescent="0.2"/>
    <row r="24360" x14ac:dyDescent="0.2"/>
    <row r="24361" x14ac:dyDescent="0.2"/>
    <row r="24362" x14ac:dyDescent="0.2"/>
    <row r="24363" x14ac:dyDescent="0.2"/>
    <row r="24364" x14ac:dyDescent="0.2"/>
    <row r="24365" x14ac:dyDescent="0.2"/>
    <row r="24366" x14ac:dyDescent="0.2"/>
    <row r="24367" x14ac:dyDescent="0.2"/>
    <row r="24368" x14ac:dyDescent="0.2"/>
    <row r="24369" x14ac:dyDescent="0.2"/>
    <row r="24370" x14ac:dyDescent="0.2"/>
    <row r="24371" x14ac:dyDescent="0.2"/>
    <row r="24372" x14ac:dyDescent="0.2"/>
    <row r="24373" x14ac:dyDescent="0.2"/>
    <row r="24374" x14ac:dyDescent="0.2"/>
    <row r="24375" x14ac:dyDescent="0.2"/>
    <row r="24376" x14ac:dyDescent="0.2"/>
    <row r="24377" x14ac:dyDescent="0.2"/>
    <row r="24378" x14ac:dyDescent="0.2"/>
    <row r="24379" x14ac:dyDescent="0.2"/>
    <row r="24380" x14ac:dyDescent="0.2"/>
    <row r="24381" x14ac:dyDescent="0.2"/>
    <row r="24382" x14ac:dyDescent="0.2"/>
    <row r="24383" x14ac:dyDescent="0.2"/>
    <row r="24384" x14ac:dyDescent="0.2"/>
    <row r="24385" x14ac:dyDescent="0.2"/>
    <row r="24386" x14ac:dyDescent="0.2"/>
    <row r="24387" x14ac:dyDescent="0.2"/>
    <row r="24388" x14ac:dyDescent="0.2"/>
    <row r="24389" x14ac:dyDescent="0.2"/>
    <row r="24390" x14ac:dyDescent="0.2"/>
    <row r="24391" x14ac:dyDescent="0.2"/>
    <row r="24392" x14ac:dyDescent="0.2"/>
    <row r="24393" x14ac:dyDescent="0.2"/>
    <row r="24394" x14ac:dyDescent="0.2"/>
    <row r="24395" x14ac:dyDescent="0.2"/>
    <row r="24396" x14ac:dyDescent="0.2"/>
    <row r="24397" x14ac:dyDescent="0.2"/>
    <row r="24398" x14ac:dyDescent="0.2"/>
    <row r="24399" x14ac:dyDescent="0.2"/>
    <row r="24400" x14ac:dyDescent="0.2"/>
    <row r="24401" x14ac:dyDescent="0.2"/>
    <row r="24402" x14ac:dyDescent="0.2"/>
    <row r="24403" x14ac:dyDescent="0.2"/>
    <row r="24404" x14ac:dyDescent="0.2"/>
    <row r="24405" x14ac:dyDescent="0.2"/>
    <row r="24406" x14ac:dyDescent="0.2"/>
    <row r="24407" x14ac:dyDescent="0.2"/>
    <row r="24408" x14ac:dyDescent="0.2"/>
    <row r="24409" x14ac:dyDescent="0.2"/>
    <row r="24410" x14ac:dyDescent="0.2"/>
    <row r="24411" x14ac:dyDescent="0.2"/>
    <row r="24412" x14ac:dyDescent="0.2"/>
    <row r="24413" x14ac:dyDescent="0.2"/>
    <row r="24414" x14ac:dyDescent="0.2"/>
    <row r="24415" x14ac:dyDescent="0.2"/>
    <row r="24416" x14ac:dyDescent="0.2"/>
    <row r="24417" x14ac:dyDescent="0.2"/>
    <row r="24418" x14ac:dyDescent="0.2"/>
    <row r="24419" x14ac:dyDescent="0.2"/>
    <row r="24420" x14ac:dyDescent="0.2"/>
    <row r="24421" x14ac:dyDescent="0.2"/>
    <row r="24422" x14ac:dyDescent="0.2"/>
    <row r="24423" x14ac:dyDescent="0.2"/>
    <row r="24424" x14ac:dyDescent="0.2"/>
    <row r="24425" x14ac:dyDescent="0.2"/>
    <row r="24426" x14ac:dyDescent="0.2"/>
    <row r="24427" x14ac:dyDescent="0.2"/>
    <row r="24428" x14ac:dyDescent="0.2"/>
    <row r="24429" x14ac:dyDescent="0.2"/>
    <row r="24430" x14ac:dyDescent="0.2"/>
    <row r="24431" x14ac:dyDescent="0.2"/>
    <row r="24432" x14ac:dyDescent="0.2"/>
    <row r="24433" x14ac:dyDescent="0.2"/>
    <row r="24434" x14ac:dyDescent="0.2"/>
    <row r="24435" x14ac:dyDescent="0.2"/>
    <row r="24436" x14ac:dyDescent="0.2"/>
    <row r="24437" x14ac:dyDescent="0.2"/>
    <row r="24438" x14ac:dyDescent="0.2"/>
    <row r="24439" x14ac:dyDescent="0.2"/>
    <row r="24440" x14ac:dyDescent="0.2"/>
    <row r="24441" x14ac:dyDescent="0.2"/>
    <row r="24442" x14ac:dyDescent="0.2"/>
    <row r="24443" x14ac:dyDescent="0.2"/>
    <row r="24444" x14ac:dyDescent="0.2"/>
    <row r="24445" x14ac:dyDescent="0.2"/>
    <row r="24446" x14ac:dyDescent="0.2"/>
    <row r="24447" x14ac:dyDescent="0.2"/>
    <row r="24448" x14ac:dyDescent="0.2"/>
    <row r="24449" x14ac:dyDescent="0.2"/>
    <row r="24450" x14ac:dyDescent="0.2"/>
    <row r="24451" x14ac:dyDescent="0.2"/>
    <row r="24452" x14ac:dyDescent="0.2"/>
    <row r="24453" x14ac:dyDescent="0.2"/>
    <row r="24454" x14ac:dyDescent="0.2"/>
    <row r="24455" x14ac:dyDescent="0.2"/>
    <row r="24456" x14ac:dyDescent="0.2"/>
    <row r="24457" x14ac:dyDescent="0.2"/>
    <row r="24458" x14ac:dyDescent="0.2"/>
    <row r="24459" x14ac:dyDescent="0.2"/>
    <row r="24460" x14ac:dyDescent="0.2"/>
    <row r="24461" x14ac:dyDescent="0.2"/>
    <row r="24462" x14ac:dyDescent="0.2"/>
    <row r="24463" x14ac:dyDescent="0.2"/>
    <row r="24464" x14ac:dyDescent="0.2"/>
    <row r="24465" x14ac:dyDescent="0.2"/>
    <row r="24466" x14ac:dyDescent="0.2"/>
    <row r="24467" x14ac:dyDescent="0.2"/>
    <row r="24468" x14ac:dyDescent="0.2"/>
    <row r="24469" x14ac:dyDescent="0.2"/>
    <row r="24470" x14ac:dyDescent="0.2"/>
    <row r="24471" x14ac:dyDescent="0.2"/>
    <row r="24472" x14ac:dyDescent="0.2"/>
    <row r="24473" x14ac:dyDescent="0.2"/>
    <row r="24474" x14ac:dyDescent="0.2"/>
    <row r="24475" x14ac:dyDescent="0.2"/>
    <row r="24476" x14ac:dyDescent="0.2"/>
    <row r="24477" x14ac:dyDescent="0.2"/>
    <row r="24478" x14ac:dyDescent="0.2"/>
    <row r="24479" x14ac:dyDescent="0.2"/>
    <row r="24480" x14ac:dyDescent="0.2"/>
    <row r="24481" x14ac:dyDescent="0.2"/>
    <row r="24482" x14ac:dyDescent="0.2"/>
    <row r="24483" x14ac:dyDescent="0.2"/>
    <row r="24484" x14ac:dyDescent="0.2"/>
    <row r="24485" x14ac:dyDescent="0.2"/>
    <row r="24486" x14ac:dyDescent="0.2"/>
    <row r="24487" x14ac:dyDescent="0.2"/>
    <row r="24488" x14ac:dyDescent="0.2"/>
    <row r="24489" x14ac:dyDescent="0.2"/>
    <row r="24490" x14ac:dyDescent="0.2"/>
    <row r="24491" x14ac:dyDescent="0.2"/>
    <row r="24492" x14ac:dyDescent="0.2"/>
    <row r="24493" x14ac:dyDescent="0.2"/>
    <row r="24494" x14ac:dyDescent="0.2"/>
    <row r="24495" x14ac:dyDescent="0.2"/>
    <row r="24496" x14ac:dyDescent="0.2"/>
    <row r="24497" x14ac:dyDescent="0.2"/>
    <row r="24498" x14ac:dyDescent="0.2"/>
    <row r="24499" x14ac:dyDescent="0.2"/>
    <row r="24500" x14ac:dyDescent="0.2"/>
    <row r="24501" x14ac:dyDescent="0.2"/>
    <row r="24502" x14ac:dyDescent="0.2"/>
    <row r="24503" x14ac:dyDescent="0.2"/>
    <row r="24504" x14ac:dyDescent="0.2"/>
    <row r="24505" x14ac:dyDescent="0.2"/>
    <row r="24506" x14ac:dyDescent="0.2"/>
    <row r="24507" x14ac:dyDescent="0.2"/>
    <row r="24508" x14ac:dyDescent="0.2"/>
    <row r="24509" x14ac:dyDescent="0.2"/>
    <row r="24510" x14ac:dyDescent="0.2"/>
    <row r="24511" x14ac:dyDescent="0.2"/>
    <row r="24512" x14ac:dyDescent="0.2"/>
    <row r="24513" x14ac:dyDescent="0.2"/>
    <row r="24514" x14ac:dyDescent="0.2"/>
    <row r="24515" x14ac:dyDescent="0.2"/>
    <row r="24516" x14ac:dyDescent="0.2"/>
    <row r="24517" x14ac:dyDescent="0.2"/>
    <row r="24518" x14ac:dyDescent="0.2"/>
    <row r="24519" x14ac:dyDescent="0.2"/>
    <row r="24520" x14ac:dyDescent="0.2"/>
    <row r="24521" x14ac:dyDescent="0.2"/>
    <row r="24522" x14ac:dyDescent="0.2"/>
    <row r="24523" x14ac:dyDescent="0.2"/>
    <row r="24524" x14ac:dyDescent="0.2"/>
    <row r="24525" x14ac:dyDescent="0.2"/>
    <row r="24526" x14ac:dyDescent="0.2"/>
    <row r="24527" x14ac:dyDescent="0.2"/>
    <row r="24528" x14ac:dyDescent="0.2"/>
    <row r="24529" x14ac:dyDescent="0.2"/>
    <row r="24530" x14ac:dyDescent="0.2"/>
    <row r="24531" x14ac:dyDescent="0.2"/>
    <row r="24532" x14ac:dyDescent="0.2"/>
    <row r="24533" x14ac:dyDescent="0.2"/>
    <row r="24534" x14ac:dyDescent="0.2"/>
    <row r="24535" x14ac:dyDescent="0.2"/>
    <row r="24536" x14ac:dyDescent="0.2"/>
    <row r="24537" x14ac:dyDescent="0.2"/>
    <row r="24538" x14ac:dyDescent="0.2"/>
    <row r="24539" x14ac:dyDescent="0.2"/>
    <row r="24540" x14ac:dyDescent="0.2"/>
    <row r="24541" x14ac:dyDescent="0.2"/>
    <row r="24542" x14ac:dyDescent="0.2"/>
    <row r="24543" x14ac:dyDescent="0.2"/>
    <row r="24544" x14ac:dyDescent="0.2"/>
    <row r="24545" x14ac:dyDescent="0.2"/>
    <row r="24546" x14ac:dyDescent="0.2"/>
    <row r="24547" x14ac:dyDescent="0.2"/>
    <row r="24548" x14ac:dyDescent="0.2"/>
    <row r="24549" x14ac:dyDescent="0.2"/>
    <row r="24550" x14ac:dyDescent="0.2"/>
    <row r="24551" x14ac:dyDescent="0.2"/>
    <row r="24552" x14ac:dyDescent="0.2"/>
    <row r="24553" x14ac:dyDescent="0.2"/>
    <row r="24554" x14ac:dyDescent="0.2"/>
    <row r="24555" x14ac:dyDescent="0.2"/>
    <row r="24556" x14ac:dyDescent="0.2"/>
    <row r="24557" x14ac:dyDescent="0.2"/>
    <row r="24558" x14ac:dyDescent="0.2"/>
    <row r="24559" x14ac:dyDescent="0.2"/>
    <row r="24560" x14ac:dyDescent="0.2"/>
    <row r="24561" x14ac:dyDescent="0.2"/>
    <row r="24562" x14ac:dyDescent="0.2"/>
    <row r="24563" x14ac:dyDescent="0.2"/>
    <row r="24564" x14ac:dyDescent="0.2"/>
    <row r="24565" x14ac:dyDescent="0.2"/>
    <row r="24566" x14ac:dyDescent="0.2"/>
    <row r="24567" x14ac:dyDescent="0.2"/>
    <row r="24568" x14ac:dyDescent="0.2"/>
    <row r="24569" x14ac:dyDescent="0.2"/>
    <row r="24570" x14ac:dyDescent="0.2"/>
    <row r="24571" x14ac:dyDescent="0.2"/>
    <row r="24572" x14ac:dyDescent="0.2"/>
    <row r="24573" x14ac:dyDescent="0.2"/>
    <row r="24574" x14ac:dyDescent="0.2"/>
    <row r="24575" x14ac:dyDescent="0.2"/>
    <row r="24576" x14ac:dyDescent="0.2"/>
    <row r="24577" x14ac:dyDescent="0.2"/>
    <row r="24578" x14ac:dyDescent="0.2"/>
    <row r="24579" x14ac:dyDescent="0.2"/>
    <row r="24580" x14ac:dyDescent="0.2"/>
    <row r="24581" x14ac:dyDescent="0.2"/>
    <row r="24582" x14ac:dyDescent="0.2"/>
    <row r="24583" x14ac:dyDescent="0.2"/>
    <row r="24584" x14ac:dyDescent="0.2"/>
    <row r="24585" x14ac:dyDescent="0.2"/>
    <row r="24586" x14ac:dyDescent="0.2"/>
    <row r="24587" x14ac:dyDescent="0.2"/>
    <row r="24588" x14ac:dyDescent="0.2"/>
    <row r="24589" x14ac:dyDescent="0.2"/>
    <row r="24590" x14ac:dyDescent="0.2"/>
    <row r="24591" x14ac:dyDescent="0.2"/>
    <row r="24592" x14ac:dyDescent="0.2"/>
    <row r="24593" x14ac:dyDescent="0.2"/>
    <row r="24594" x14ac:dyDescent="0.2"/>
    <row r="24595" x14ac:dyDescent="0.2"/>
    <row r="24596" x14ac:dyDescent="0.2"/>
    <row r="24597" x14ac:dyDescent="0.2"/>
    <row r="24598" x14ac:dyDescent="0.2"/>
    <row r="24599" x14ac:dyDescent="0.2"/>
    <row r="24600" x14ac:dyDescent="0.2"/>
    <row r="24601" x14ac:dyDescent="0.2"/>
    <row r="24602" x14ac:dyDescent="0.2"/>
    <row r="24603" x14ac:dyDescent="0.2"/>
    <row r="24604" x14ac:dyDescent="0.2"/>
    <row r="24605" x14ac:dyDescent="0.2"/>
    <row r="24606" x14ac:dyDescent="0.2"/>
    <row r="24607" x14ac:dyDescent="0.2"/>
    <row r="24608" x14ac:dyDescent="0.2"/>
    <row r="24609" x14ac:dyDescent="0.2"/>
    <row r="24610" x14ac:dyDescent="0.2"/>
    <row r="24611" x14ac:dyDescent="0.2"/>
    <row r="24612" x14ac:dyDescent="0.2"/>
    <row r="24613" x14ac:dyDescent="0.2"/>
    <row r="24614" x14ac:dyDescent="0.2"/>
    <row r="24615" x14ac:dyDescent="0.2"/>
    <row r="24616" x14ac:dyDescent="0.2"/>
    <row r="24617" x14ac:dyDescent="0.2"/>
    <row r="24618" x14ac:dyDescent="0.2"/>
    <row r="24619" x14ac:dyDescent="0.2"/>
    <row r="24620" x14ac:dyDescent="0.2"/>
    <row r="24621" x14ac:dyDescent="0.2"/>
    <row r="24622" x14ac:dyDescent="0.2"/>
    <row r="24623" x14ac:dyDescent="0.2"/>
    <row r="24624" x14ac:dyDescent="0.2"/>
    <row r="24625" x14ac:dyDescent="0.2"/>
    <row r="24626" x14ac:dyDescent="0.2"/>
    <row r="24627" x14ac:dyDescent="0.2"/>
    <row r="24628" x14ac:dyDescent="0.2"/>
    <row r="24629" x14ac:dyDescent="0.2"/>
    <row r="24630" x14ac:dyDescent="0.2"/>
    <row r="24631" x14ac:dyDescent="0.2"/>
    <row r="24632" x14ac:dyDescent="0.2"/>
    <row r="24633" x14ac:dyDescent="0.2"/>
    <row r="24634" x14ac:dyDescent="0.2"/>
    <row r="24635" x14ac:dyDescent="0.2"/>
    <row r="24636" x14ac:dyDescent="0.2"/>
    <row r="24637" x14ac:dyDescent="0.2"/>
    <row r="24638" x14ac:dyDescent="0.2"/>
    <row r="24639" x14ac:dyDescent="0.2"/>
    <row r="24640" x14ac:dyDescent="0.2"/>
    <row r="24641" x14ac:dyDescent="0.2"/>
    <row r="24642" x14ac:dyDescent="0.2"/>
    <row r="24643" x14ac:dyDescent="0.2"/>
    <row r="24644" x14ac:dyDescent="0.2"/>
    <row r="24645" x14ac:dyDescent="0.2"/>
    <row r="24646" x14ac:dyDescent="0.2"/>
    <row r="24647" x14ac:dyDescent="0.2"/>
    <row r="24648" x14ac:dyDescent="0.2"/>
    <row r="24649" x14ac:dyDescent="0.2"/>
    <row r="24650" x14ac:dyDescent="0.2"/>
    <row r="24651" x14ac:dyDescent="0.2"/>
    <row r="24652" x14ac:dyDescent="0.2"/>
    <row r="24653" x14ac:dyDescent="0.2"/>
    <row r="24654" x14ac:dyDescent="0.2"/>
    <row r="24655" x14ac:dyDescent="0.2"/>
    <row r="24656" x14ac:dyDescent="0.2"/>
    <row r="24657" x14ac:dyDescent="0.2"/>
    <row r="24658" x14ac:dyDescent="0.2"/>
    <row r="24659" x14ac:dyDescent="0.2"/>
    <row r="24660" x14ac:dyDescent="0.2"/>
    <row r="24661" x14ac:dyDescent="0.2"/>
    <row r="24662" x14ac:dyDescent="0.2"/>
    <row r="24663" x14ac:dyDescent="0.2"/>
    <row r="24664" x14ac:dyDescent="0.2"/>
    <row r="24665" x14ac:dyDescent="0.2"/>
    <row r="24666" x14ac:dyDescent="0.2"/>
    <row r="24667" x14ac:dyDescent="0.2"/>
    <row r="24668" x14ac:dyDescent="0.2"/>
    <row r="24669" x14ac:dyDescent="0.2"/>
    <row r="24670" x14ac:dyDescent="0.2"/>
    <row r="24671" x14ac:dyDescent="0.2"/>
    <row r="24672" x14ac:dyDescent="0.2"/>
    <row r="24673" x14ac:dyDescent="0.2"/>
    <row r="24674" x14ac:dyDescent="0.2"/>
    <row r="24675" x14ac:dyDescent="0.2"/>
    <row r="24676" x14ac:dyDescent="0.2"/>
    <row r="24677" x14ac:dyDescent="0.2"/>
    <row r="24678" x14ac:dyDescent="0.2"/>
    <row r="24679" x14ac:dyDescent="0.2"/>
    <row r="24680" x14ac:dyDescent="0.2"/>
    <row r="24681" x14ac:dyDescent="0.2"/>
    <row r="24682" x14ac:dyDescent="0.2"/>
    <row r="24683" x14ac:dyDescent="0.2"/>
    <row r="24684" x14ac:dyDescent="0.2"/>
    <row r="24685" x14ac:dyDescent="0.2"/>
    <row r="24686" x14ac:dyDescent="0.2"/>
    <row r="24687" x14ac:dyDescent="0.2"/>
    <row r="24688" x14ac:dyDescent="0.2"/>
    <row r="24689" x14ac:dyDescent="0.2"/>
    <row r="24690" x14ac:dyDescent="0.2"/>
    <row r="24691" x14ac:dyDescent="0.2"/>
    <row r="24692" x14ac:dyDescent="0.2"/>
    <row r="24693" x14ac:dyDescent="0.2"/>
    <row r="24694" x14ac:dyDescent="0.2"/>
    <row r="24695" x14ac:dyDescent="0.2"/>
    <row r="24696" x14ac:dyDescent="0.2"/>
    <row r="24697" x14ac:dyDescent="0.2"/>
    <row r="24698" x14ac:dyDescent="0.2"/>
    <row r="24699" x14ac:dyDescent="0.2"/>
    <row r="24700" x14ac:dyDescent="0.2"/>
    <row r="24701" x14ac:dyDescent="0.2"/>
    <row r="24702" x14ac:dyDescent="0.2"/>
    <row r="24703" x14ac:dyDescent="0.2"/>
    <row r="24704" x14ac:dyDescent="0.2"/>
    <row r="24705" x14ac:dyDescent="0.2"/>
    <row r="24706" x14ac:dyDescent="0.2"/>
    <row r="24707" x14ac:dyDescent="0.2"/>
    <row r="24708" x14ac:dyDescent="0.2"/>
    <row r="24709" x14ac:dyDescent="0.2"/>
    <row r="24710" x14ac:dyDescent="0.2"/>
    <row r="24711" x14ac:dyDescent="0.2"/>
    <row r="24712" x14ac:dyDescent="0.2"/>
    <row r="24713" x14ac:dyDescent="0.2"/>
    <row r="24714" x14ac:dyDescent="0.2"/>
    <row r="24715" x14ac:dyDescent="0.2"/>
    <row r="24716" x14ac:dyDescent="0.2"/>
    <row r="24717" x14ac:dyDescent="0.2"/>
    <row r="24718" x14ac:dyDescent="0.2"/>
    <row r="24719" x14ac:dyDescent="0.2"/>
    <row r="24720" x14ac:dyDescent="0.2"/>
    <row r="24721" x14ac:dyDescent="0.2"/>
    <row r="24722" x14ac:dyDescent="0.2"/>
    <row r="24723" x14ac:dyDescent="0.2"/>
    <row r="24724" x14ac:dyDescent="0.2"/>
    <row r="24725" x14ac:dyDescent="0.2"/>
    <row r="24726" x14ac:dyDescent="0.2"/>
    <row r="24727" x14ac:dyDescent="0.2"/>
    <row r="24728" x14ac:dyDescent="0.2"/>
    <row r="24729" x14ac:dyDescent="0.2"/>
    <row r="24730" x14ac:dyDescent="0.2"/>
    <row r="24731" x14ac:dyDescent="0.2"/>
    <row r="24732" x14ac:dyDescent="0.2"/>
    <row r="24733" x14ac:dyDescent="0.2"/>
    <row r="24734" x14ac:dyDescent="0.2"/>
    <row r="24735" x14ac:dyDescent="0.2"/>
    <row r="24736" x14ac:dyDescent="0.2"/>
    <row r="24737" x14ac:dyDescent="0.2"/>
    <row r="24738" x14ac:dyDescent="0.2"/>
    <row r="24739" x14ac:dyDescent="0.2"/>
    <row r="24740" x14ac:dyDescent="0.2"/>
    <row r="24741" x14ac:dyDescent="0.2"/>
    <row r="24742" x14ac:dyDescent="0.2"/>
    <row r="24743" x14ac:dyDescent="0.2"/>
    <row r="24744" x14ac:dyDescent="0.2"/>
    <row r="24745" x14ac:dyDescent="0.2"/>
    <row r="24746" x14ac:dyDescent="0.2"/>
    <row r="24747" x14ac:dyDescent="0.2"/>
    <row r="24748" x14ac:dyDescent="0.2"/>
    <row r="24749" x14ac:dyDescent="0.2"/>
    <row r="24750" x14ac:dyDescent="0.2"/>
    <row r="24751" x14ac:dyDescent="0.2"/>
    <row r="24752" x14ac:dyDescent="0.2"/>
    <row r="24753" x14ac:dyDescent="0.2"/>
    <row r="24754" x14ac:dyDescent="0.2"/>
    <row r="24755" x14ac:dyDescent="0.2"/>
    <row r="24756" x14ac:dyDescent="0.2"/>
    <row r="24757" x14ac:dyDescent="0.2"/>
    <row r="24758" x14ac:dyDescent="0.2"/>
    <row r="24759" x14ac:dyDescent="0.2"/>
    <row r="24760" x14ac:dyDescent="0.2"/>
    <row r="24761" x14ac:dyDescent="0.2"/>
    <row r="24762" x14ac:dyDescent="0.2"/>
    <row r="24763" x14ac:dyDescent="0.2"/>
    <row r="24764" x14ac:dyDescent="0.2"/>
    <row r="24765" x14ac:dyDescent="0.2"/>
    <row r="24766" x14ac:dyDescent="0.2"/>
    <row r="24767" x14ac:dyDescent="0.2"/>
    <row r="24768" x14ac:dyDescent="0.2"/>
    <row r="24769" x14ac:dyDescent="0.2"/>
    <row r="24770" x14ac:dyDescent="0.2"/>
    <row r="24771" x14ac:dyDescent="0.2"/>
    <row r="24772" x14ac:dyDescent="0.2"/>
    <row r="24773" x14ac:dyDescent="0.2"/>
    <row r="24774" x14ac:dyDescent="0.2"/>
    <row r="24775" x14ac:dyDescent="0.2"/>
    <row r="24776" x14ac:dyDescent="0.2"/>
    <row r="24777" x14ac:dyDescent="0.2"/>
    <row r="24778" x14ac:dyDescent="0.2"/>
    <row r="24779" x14ac:dyDescent="0.2"/>
    <row r="24780" x14ac:dyDescent="0.2"/>
    <row r="24781" x14ac:dyDescent="0.2"/>
    <row r="24782" x14ac:dyDescent="0.2"/>
    <row r="24783" x14ac:dyDescent="0.2"/>
    <row r="24784" x14ac:dyDescent="0.2"/>
    <row r="24785" x14ac:dyDescent="0.2"/>
    <row r="24786" x14ac:dyDescent="0.2"/>
    <row r="24787" x14ac:dyDescent="0.2"/>
    <row r="24788" x14ac:dyDescent="0.2"/>
    <row r="24789" x14ac:dyDescent="0.2"/>
    <row r="24790" x14ac:dyDescent="0.2"/>
    <row r="24791" x14ac:dyDescent="0.2"/>
    <row r="24792" x14ac:dyDescent="0.2"/>
    <row r="24793" x14ac:dyDescent="0.2"/>
    <row r="24794" x14ac:dyDescent="0.2"/>
    <row r="24795" x14ac:dyDescent="0.2"/>
    <row r="24796" x14ac:dyDescent="0.2"/>
    <row r="24797" x14ac:dyDescent="0.2"/>
    <row r="24798" x14ac:dyDescent="0.2"/>
    <row r="24799" x14ac:dyDescent="0.2"/>
    <row r="24800" x14ac:dyDescent="0.2"/>
    <row r="24801" x14ac:dyDescent="0.2"/>
    <row r="24802" x14ac:dyDescent="0.2"/>
    <row r="24803" x14ac:dyDescent="0.2"/>
    <row r="24804" x14ac:dyDescent="0.2"/>
    <row r="24805" x14ac:dyDescent="0.2"/>
    <row r="24806" x14ac:dyDescent="0.2"/>
    <row r="24807" x14ac:dyDescent="0.2"/>
    <row r="24808" x14ac:dyDescent="0.2"/>
    <row r="24809" x14ac:dyDescent="0.2"/>
    <row r="24810" x14ac:dyDescent="0.2"/>
    <row r="24811" x14ac:dyDescent="0.2"/>
    <row r="24812" x14ac:dyDescent="0.2"/>
    <row r="24813" x14ac:dyDescent="0.2"/>
    <row r="24814" x14ac:dyDescent="0.2"/>
    <row r="24815" x14ac:dyDescent="0.2"/>
    <row r="24816" x14ac:dyDescent="0.2"/>
    <row r="24817" x14ac:dyDescent="0.2"/>
    <row r="24818" x14ac:dyDescent="0.2"/>
    <row r="24819" x14ac:dyDescent="0.2"/>
    <row r="24820" x14ac:dyDescent="0.2"/>
    <row r="24821" x14ac:dyDescent="0.2"/>
    <row r="24822" x14ac:dyDescent="0.2"/>
    <row r="24823" x14ac:dyDescent="0.2"/>
    <row r="24824" x14ac:dyDescent="0.2"/>
    <row r="24825" x14ac:dyDescent="0.2"/>
    <row r="24826" x14ac:dyDescent="0.2"/>
    <row r="24827" x14ac:dyDescent="0.2"/>
    <row r="24828" x14ac:dyDescent="0.2"/>
    <row r="24829" x14ac:dyDescent="0.2"/>
    <row r="24830" x14ac:dyDescent="0.2"/>
    <row r="24831" x14ac:dyDescent="0.2"/>
    <row r="24832" x14ac:dyDescent="0.2"/>
    <row r="24833" x14ac:dyDescent="0.2"/>
    <row r="24834" x14ac:dyDescent="0.2"/>
    <row r="24835" x14ac:dyDescent="0.2"/>
    <row r="24836" x14ac:dyDescent="0.2"/>
    <row r="24837" x14ac:dyDescent="0.2"/>
    <row r="24838" x14ac:dyDescent="0.2"/>
    <row r="24839" x14ac:dyDescent="0.2"/>
    <row r="24840" x14ac:dyDescent="0.2"/>
    <row r="24841" x14ac:dyDescent="0.2"/>
    <row r="24842" x14ac:dyDescent="0.2"/>
    <row r="24843" x14ac:dyDescent="0.2"/>
    <row r="24844" x14ac:dyDescent="0.2"/>
    <row r="24845" x14ac:dyDescent="0.2"/>
    <row r="24846" x14ac:dyDescent="0.2"/>
    <row r="24847" x14ac:dyDescent="0.2"/>
    <row r="24848" x14ac:dyDescent="0.2"/>
    <row r="24849" x14ac:dyDescent="0.2"/>
    <row r="24850" x14ac:dyDescent="0.2"/>
    <row r="24851" x14ac:dyDescent="0.2"/>
    <row r="24852" x14ac:dyDescent="0.2"/>
    <row r="24853" x14ac:dyDescent="0.2"/>
    <row r="24854" x14ac:dyDescent="0.2"/>
    <row r="24855" x14ac:dyDescent="0.2"/>
    <row r="24856" x14ac:dyDescent="0.2"/>
    <row r="24857" x14ac:dyDescent="0.2"/>
    <row r="24858" x14ac:dyDescent="0.2"/>
    <row r="24859" x14ac:dyDescent="0.2"/>
    <row r="24860" x14ac:dyDescent="0.2"/>
    <row r="24861" x14ac:dyDescent="0.2"/>
    <row r="24862" x14ac:dyDescent="0.2"/>
    <row r="24863" x14ac:dyDescent="0.2"/>
    <row r="24864" x14ac:dyDescent="0.2"/>
    <row r="24865" x14ac:dyDescent="0.2"/>
    <row r="24866" x14ac:dyDescent="0.2"/>
    <row r="24867" x14ac:dyDescent="0.2"/>
    <row r="24868" x14ac:dyDescent="0.2"/>
    <row r="24869" x14ac:dyDescent="0.2"/>
    <row r="24870" x14ac:dyDescent="0.2"/>
    <row r="24871" x14ac:dyDescent="0.2"/>
    <row r="24872" x14ac:dyDescent="0.2"/>
    <row r="24873" x14ac:dyDescent="0.2"/>
    <row r="24874" x14ac:dyDescent="0.2"/>
    <row r="24875" x14ac:dyDescent="0.2"/>
    <row r="24876" x14ac:dyDescent="0.2"/>
    <row r="24877" x14ac:dyDescent="0.2"/>
    <row r="24878" x14ac:dyDescent="0.2"/>
    <row r="24879" x14ac:dyDescent="0.2"/>
    <row r="24880" x14ac:dyDescent="0.2"/>
    <row r="24881" x14ac:dyDescent="0.2"/>
    <row r="24882" x14ac:dyDescent="0.2"/>
    <row r="24883" x14ac:dyDescent="0.2"/>
    <row r="24884" x14ac:dyDescent="0.2"/>
    <row r="24885" x14ac:dyDescent="0.2"/>
    <row r="24886" x14ac:dyDescent="0.2"/>
    <row r="24887" x14ac:dyDescent="0.2"/>
    <row r="24888" x14ac:dyDescent="0.2"/>
    <row r="24889" x14ac:dyDescent="0.2"/>
    <row r="24890" x14ac:dyDescent="0.2"/>
    <row r="24891" x14ac:dyDescent="0.2"/>
    <row r="24892" x14ac:dyDescent="0.2"/>
    <row r="24893" x14ac:dyDescent="0.2"/>
    <row r="24894" x14ac:dyDescent="0.2"/>
    <row r="24895" x14ac:dyDescent="0.2"/>
    <row r="24896" x14ac:dyDescent="0.2"/>
    <row r="24897" x14ac:dyDescent="0.2"/>
    <row r="24898" x14ac:dyDescent="0.2"/>
    <row r="24899" x14ac:dyDescent="0.2"/>
    <row r="24900" x14ac:dyDescent="0.2"/>
    <row r="24901" x14ac:dyDescent="0.2"/>
    <row r="24902" x14ac:dyDescent="0.2"/>
    <row r="24903" x14ac:dyDescent="0.2"/>
    <row r="24904" x14ac:dyDescent="0.2"/>
    <row r="24905" x14ac:dyDescent="0.2"/>
    <row r="24906" x14ac:dyDescent="0.2"/>
    <row r="24907" x14ac:dyDescent="0.2"/>
    <row r="24908" x14ac:dyDescent="0.2"/>
    <row r="24909" x14ac:dyDescent="0.2"/>
    <row r="24910" x14ac:dyDescent="0.2"/>
    <row r="24911" x14ac:dyDescent="0.2"/>
    <row r="24912" x14ac:dyDescent="0.2"/>
    <row r="24913" x14ac:dyDescent="0.2"/>
    <row r="24914" x14ac:dyDescent="0.2"/>
    <row r="24915" x14ac:dyDescent="0.2"/>
    <row r="24916" x14ac:dyDescent="0.2"/>
    <row r="24917" x14ac:dyDescent="0.2"/>
    <row r="24918" x14ac:dyDescent="0.2"/>
    <row r="24919" x14ac:dyDescent="0.2"/>
    <row r="24920" x14ac:dyDescent="0.2"/>
    <row r="24921" x14ac:dyDescent="0.2"/>
    <row r="24922" x14ac:dyDescent="0.2"/>
    <row r="24923" x14ac:dyDescent="0.2"/>
    <row r="24924" x14ac:dyDescent="0.2"/>
    <row r="24925" x14ac:dyDescent="0.2"/>
    <row r="24926" x14ac:dyDescent="0.2"/>
    <row r="24927" x14ac:dyDescent="0.2"/>
    <row r="24928" x14ac:dyDescent="0.2"/>
    <row r="24929" x14ac:dyDescent="0.2"/>
    <row r="24930" x14ac:dyDescent="0.2"/>
    <row r="24931" x14ac:dyDescent="0.2"/>
    <row r="24932" x14ac:dyDescent="0.2"/>
    <row r="24933" x14ac:dyDescent="0.2"/>
    <row r="24934" x14ac:dyDescent="0.2"/>
    <row r="24935" x14ac:dyDescent="0.2"/>
    <row r="24936" x14ac:dyDescent="0.2"/>
    <row r="24937" x14ac:dyDescent="0.2"/>
    <row r="24938" x14ac:dyDescent="0.2"/>
    <row r="24939" x14ac:dyDescent="0.2"/>
    <row r="24940" x14ac:dyDescent="0.2"/>
    <row r="24941" x14ac:dyDescent="0.2"/>
    <row r="24942" x14ac:dyDescent="0.2"/>
    <row r="24943" x14ac:dyDescent="0.2"/>
    <row r="24944" x14ac:dyDescent="0.2"/>
    <row r="24945" x14ac:dyDescent="0.2"/>
    <row r="24946" x14ac:dyDescent="0.2"/>
    <row r="24947" x14ac:dyDescent="0.2"/>
    <row r="24948" x14ac:dyDescent="0.2"/>
    <row r="24949" x14ac:dyDescent="0.2"/>
    <row r="24950" x14ac:dyDescent="0.2"/>
    <row r="24951" x14ac:dyDescent="0.2"/>
    <row r="24952" x14ac:dyDescent="0.2"/>
    <row r="24953" x14ac:dyDescent="0.2"/>
    <row r="24954" x14ac:dyDescent="0.2"/>
    <row r="24955" x14ac:dyDescent="0.2"/>
    <row r="24956" x14ac:dyDescent="0.2"/>
    <row r="24957" x14ac:dyDescent="0.2"/>
    <row r="24958" x14ac:dyDescent="0.2"/>
    <row r="24959" x14ac:dyDescent="0.2"/>
    <row r="24960" x14ac:dyDescent="0.2"/>
    <row r="24961" x14ac:dyDescent="0.2"/>
    <row r="24962" x14ac:dyDescent="0.2"/>
    <row r="24963" x14ac:dyDescent="0.2"/>
    <row r="24964" x14ac:dyDescent="0.2"/>
    <row r="24965" x14ac:dyDescent="0.2"/>
    <row r="24966" x14ac:dyDescent="0.2"/>
    <row r="24967" x14ac:dyDescent="0.2"/>
    <row r="24968" x14ac:dyDescent="0.2"/>
    <row r="24969" x14ac:dyDescent="0.2"/>
    <row r="24970" x14ac:dyDescent="0.2"/>
    <row r="24971" x14ac:dyDescent="0.2"/>
    <row r="24972" x14ac:dyDescent="0.2"/>
    <row r="24973" x14ac:dyDescent="0.2"/>
    <row r="24974" x14ac:dyDescent="0.2"/>
    <row r="24975" x14ac:dyDescent="0.2"/>
    <row r="24976" x14ac:dyDescent="0.2"/>
    <row r="24977" x14ac:dyDescent="0.2"/>
    <row r="24978" x14ac:dyDescent="0.2"/>
    <row r="24979" x14ac:dyDescent="0.2"/>
    <row r="24980" x14ac:dyDescent="0.2"/>
    <row r="24981" x14ac:dyDescent="0.2"/>
    <row r="24982" x14ac:dyDescent="0.2"/>
    <row r="24983" x14ac:dyDescent="0.2"/>
    <row r="24984" x14ac:dyDescent="0.2"/>
    <row r="24985" x14ac:dyDescent="0.2"/>
    <row r="24986" x14ac:dyDescent="0.2"/>
    <row r="24987" x14ac:dyDescent="0.2"/>
    <row r="24988" x14ac:dyDescent="0.2"/>
    <row r="24989" x14ac:dyDescent="0.2"/>
    <row r="24990" x14ac:dyDescent="0.2"/>
    <row r="24991" x14ac:dyDescent="0.2"/>
    <row r="24992" x14ac:dyDescent="0.2"/>
    <row r="24993" x14ac:dyDescent="0.2"/>
    <row r="24994" x14ac:dyDescent="0.2"/>
    <row r="24995" x14ac:dyDescent="0.2"/>
    <row r="24996" x14ac:dyDescent="0.2"/>
    <row r="24997" x14ac:dyDescent="0.2"/>
    <row r="24998" x14ac:dyDescent="0.2"/>
    <row r="24999" x14ac:dyDescent="0.2"/>
    <row r="25000" x14ac:dyDescent="0.2"/>
    <row r="25001" x14ac:dyDescent="0.2"/>
    <row r="25002" x14ac:dyDescent="0.2"/>
    <row r="25003" x14ac:dyDescent="0.2"/>
    <row r="25004" x14ac:dyDescent="0.2"/>
    <row r="25005" x14ac:dyDescent="0.2"/>
    <row r="25006" x14ac:dyDescent="0.2"/>
    <row r="25007" x14ac:dyDescent="0.2"/>
    <row r="25008" x14ac:dyDescent="0.2"/>
    <row r="25009" x14ac:dyDescent="0.2"/>
    <row r="25010" x14ac:dyDescent="0.2"/>
    <row r="25011" x14ac:dyDescent="0.2"/>
    <row r="25012" x14ac:dyDescent="0.2"/>
    <row r="25013" x14ac:dyDescent="0.2"/>
    <row r="25014" x14ac:dyDescent="0.2"/>
    <row r="25015" x14ac:dyDescent="0.2"/>
    <row r="25016" x14ac:dyDescent="0.2"/>
    <row r="25017" x14ac:dyDescent="0.2"/>
    <row r="25018" x14ac:dyDescent="0.2"/>
    <row r="25019" x14ac:dyDescent="0.2"/>
    <row r="25020" x14ac:dyDescent="0.2"/>
    <row r="25021" x14ac:dyDescent="0.2"/>
    <row r="25022" x14ac:dyDescent="0.2"/>
    <row r="25023" x14ac:dyDescent="0.2"/>
    <row r="25024" x14ac:dyDescent="0.2"/>
    <row r="25025" x14ac:dyDescent="0.2"/>
    <row r="25026" x14ac:dyDescent="0.2"/>
    <row r="25027" x14ac:dyDescent="0.2"/>
    <row r="25028" x14ac:dyDescent="0.2"/>
    <row r="25029" x14ac:dyDescent="0.2"/>
    <row r="25030" x14ac:dyDescent="0.2"/>
    <row r="25031" x14ac:dyDescent="0.2"/>
    <row r="25032" x14ac:dyDescent="0.2"/>
    <row r="25033" x14ac:dyDescent="0.2"/>
    <row r="25034" x14ac:dyDescent="0.2"/>
    <row r="25035" x14ac:dyDescent="0.2"/>
    <row r="25036" x14ac:dyDescent="0.2"/>
    <row r="25037" x14ac:dyDescent="0.2"/>
    <row r="25038" x14ac:dyDescent="0.2"/>
    <row r="25039" x14ac:dyDescent="0.2"/>
    <row r="25040" x14ac:dyDescent="0.2"/>
    <row r="25041" x14ac:dyDescent="0.2"/>
    <row r="25042" x14ac:dyDescent="0.2"/>
    <row r="25043" x14ac:dyDescent="0.2"/>
    <row r="25044" x14ac:dyDescent="0.2"/>
    <row r="25045" x14ac:dyDescent="0.2"/>
    <row r="25046" x14ac:dyDescent="0.2"/>
    <row r="25047" x14ac:dyDescent="0.2"/>
    <row r="25048" x14ac:dyDescent="0.2"/>
    <row r="25049" x14ac:dyDescent="0.2"/>
    <row r="25050" x14ac:dyDescent="0.2"/>
    <row r="25051" x14ac:dyDescent="0.2"/>
    <row r="25052" x14ac:dyDescent="0.2"/>
    <row r="25053" x14ac:dyDescent="0.2"/>
    <row r="25054" x14ac:dyDescent="0.2"/>
    <row r="25055" x14ac:dyDescent="0.2"/>
    <row r="25056" x14ac:dyDescent="0.2"/>
    <row r="25057" x14ac:dyDescent="0.2"/>
    <row r="25058" x14ac:dyDescent="0.2"/>
    <row r="25059" x14ac:dyDescent="0.2"/>
    <row r="25060" x14ac:dyDescent="0.2"/>
    <row r="25061" x14ac:dyDescent="0.2"/>
    <row r="25062" x14ac:dyDescent="0.2"/>
    <row r="25063" x14ac:dyDescent="0.2"/>
    <row r="25064" x14ac:dyDescent="0.2"/>
    <row r="25065" x14ac:dyDescent="0.2"/>
    <row r="25066" x14ac:dyDescent="0.2"/>
    <row r="25067" x14ac:dyDescent="0.2"/>
    <row r="25068" x14ac:dyDescent="0.2"/>
    <row r="25069" x14ac:dyDescent="0.2"/>
    <row r="25070" x14ac:dyDescent="0.2"/>
    <row r="25071" x14ac:dyDescent="0.2"/>
    <row r="25072" x14ac:dyDescent="0.2"/>
    <row r="25073" x14ac:dyDescent="0.2"/>
    <row r="25074" x14ac:dyDescent="0.2"/>
    <row r="25075" x14ac:dyDescent="0.2"/>
    <row r="25076" x14ac:dyDescent="0.2"/>
    <row r="25077" x14ac:dyDescent="0.2"/>
    <row r="25078" x14ac:dyDescent="0.2"/>
    <row r="25079" x14ac:dyDescent="0.2"/>
    <row r="25080" x14ac:dyDescent="0.2"/>
    <row r="25081" x14ac:dyDescent="0.2"/>
    <row r="25082" x14ac:dyDescent="0.2"/>
    <row r="25083" x14ac:dyDescent="0.2"/>
    <row r="25084" x14ac:dyDescent="0.2"/>
    <row r="25085" x14ac:dyDescent="0.2"/>
    <row r="25086" x14ac:dyDescent="0.2"/>
    <row r="25087" x14ac:dyDescent="0.2"/>
    <row r="25088" x14ac:dyDescent="0.2"/>
    <row r="25089" x14ac:dyDescent="0.2"/>
    <row r="25090" x14ac:dyDescent="0.2"/>
    <row r="25091" x14ac:dyDescent="0.2"/>
    <row r="25092" x14ac:dyDescent="0.2"/>
    <row r="25093" x14ac:dyDescent="0.2"/>
    <row r="25094" x14ac:dyDescent="0.2"/>
    <row r="25095" x14ac:dyDescent="0.2"/>
    <row r="25096" x14ac:dyDescent="0.2"/>
    <row r="25097" x14ac:dyDescent="0.2"/>
    <row r="25098" x14ac:dyDescent="0.2"/>
    <row r="25099" x14ac:dyDescent="0.2"/>
    <row r="25100" x14ac:dyDescent="0.2"/>
    <row r="25101" x14ac:dyDescent="0.2"/>
    <row r="25102" x14ac:dyDescent="0.2"/>
    <row r="25103" x14ac:dyDescent="0.2"/>
    <row r="25104" x14ac:dyDescent="0.2"/>
    <row r="25105" x14ac:dyDescent="0.2"/>
    <row r="25106" x14ac:dyDescent="0.2"/>
    <row r="25107" x14ac:dyDescent="0.2"/>
    <row r="25108" x14ac:dyDescent="0.2"/>
    <row r="25109" x14ac:dyDescent="0.2"/>
    <row r="25110" x14ac:dyDescent="0.2"/>
    <row r="25111" x14ac:dyDescent="0.2"/>
    <row r="25112" x14ac:dyDescent="0.2"/>
    <row r="25113" x14ac:dyDescent="0.2"/>
    <row r="25114" x14ac:dyDescent="0.2"/>
    <row r="25115" x14ac:dyDescent="0.2"/>
    <row r="25116" x14ac:dyDescent="0.2"/>
    <row r="25117" x14ac:dyDescent="0.2"/>
    <row r="25118" x14ac:dyDescent="0.2"/>
    <row r="25119" x14ac:dyDescent="0.2"/>
    <row r="25120" x14ac:dyDescent="0.2"/>
    <row r="25121" x14ac:dyDescent="0.2"/>
    <row r="25122" x14ac:dyDescent="0.2"/>
    <row r="25123" x14ac:dyDescent="0.2"/>
    <row r="25124" x14ac:dyDescent="0.2"/>
    <row r="25125" x14ac:dyDescent="0.2"/>
    <row r="25126" x14ac:dyDescent="0.2"/>
    <row r="25127" x14ac:dyDescent="0.2"/>
    <row r="25128" x14ac:dyDescent="0.2"/>
    <row r="25129" x14ac:dyDescent="0.2"/>
    <row r="25130" x14ac:dyDescent="0.2"/>
    <row r="25131" x14ac:dyDescent="0.2"/>
    <row r="25132" x14ac:dyDescent="0.2"/>
    <row r="25133" x14ac:dyDescent="0.2"/>
    <row r="25134" x14ac:dyDescent="0.2"/>
    <row r="25135" x14ac:dyDescent="0.2"/>
    <row r="25136" x14ac:dyDescent="0.2"/>
    <row r="25137" x14ac:dyDescent="0.2"/>
    <row r="25138" x14ac:dyDescent="0.2"/>
    <row r="25139" x14ac:dyDescent="0.2"/>
    <row r="25140" x14ac:dyDescent="0.2"/>
    <row r="25141" x14ac:dyDescent="0.2"/>
    <row r="25142" x14ac:dyDescent="0.2"/>
    <row r="25143" x14ac:dyDescent="0.2"/>
    <row r="25144" x14ac:dyDescent="0.2"/>
    <row r="25145" x14ac:dyDescent="0.2"/>
    <row r="25146" x14ac:dyDescent="0.2"/>
    <row r="25147" x14ac:dyDescent="0.2"/>
    <row r="25148" x14ac:dyDescent="0.2"/>
    <row r="25149" x14ac:dyDescent="0.2"/>
    <row r="25150" x14ac:dyDescent="0.2"/>
    <row r="25151" x14ac:dyDescent="0.2"/>
    <row r="25152" x14ac:dyDescent="0.2"/>
    <row r="25153" x14ac:dyDescent="0.2"/>
    <row r="25154" x14ac:dyDescent="0.2"/>
    <row r="25155" x14ac:dyDescent="0.2"/>
    <row r="25156" x14ac:dyDescent="0.2"/>
    <row r="25157" x14ac:dyDescent="0.2"/>
    <row r="25158" x14ac:dyDescent="0.2"/>
    <row r="25159" x14ac:dyDescent="0.2"/>
    <row r="25160" x14ac:dyDescent="0.2"/>
    <row r="25161" x14ac:dyDescent="0.2"/>
    <row r="25162" x14ac:dyDescent="0.2"/>
    <row r="25163" x14ac:dyDescent="0.2"/>
    <row r="25164" x14ac:dyDescent="0.2"/>
    <row r="25165" x14ac:dyDescent="0.2"/>
    <row r="25166" x14ac:dyDescent="0.2"/>
    <row r="25167" x14ac:dyDescent="0.2"/>
    <row r="25168" x14ac:dyDescent="0.2"/>
    <row r="25169" x14ac:dyDescent="0.2"/>
    <row r="25170" x14ac:dyDescent="0.2"/>
    <row r="25171" x14ac:dyDescent="0.2"/>
    <row r="25172" x14ac:dyDescent="0.2"/>
    <row r="25173" x14ac:dyDescent="0.2"/>
    <row r="25174" x14ac:dyDescent="0.2"/>
    <row r="25175" x14ac:dyDescent="0.2"/>
    <row r="25176" x14ac:dyDescent="0.2"/>
    <row r="25177" x14ac:dyDescent="0.2"/>
    <row r="25178" x14ac:dyDescent="0.2"/>
    <row r="25179" x14ac:dyDescent="0.2"/>
    <row r="25180" x14ac:dyDescent="0.2"/>
    <row r="25181" x14ac:dyDescent="0.2"/>
    <row r="25182" x14ac:dyDescent="0.2"/>
    <row r="25183" x14ac:dyDescent="0.2"/>
    <row r="25184" x14ac:dyDescent="0.2"/>
    <row r="25185" x14ac:dyDescent="0.2"/>
    <row r="25186" x14ac:dyDescent="0.2"/>
    <row r="25187" x14ac:dyDescent="0.2"/>
    <row r="25188" x14ac:dyDescent="0.2"/>
    <row r="25189" x14ac:dyDescent="0.2"/>
    <row r="25190" x14ac:dyDescent="0.2"/>
    <row r="25191" x14ac:dyDescent="0.2"/>
    <row r="25192" x14ac:dyDescent="0.2"/>
    <row r="25193" x14ac:dyDescent="0.2"/>
    <row r="25194" x14ac:dyDescent="0.2"/>
    <row r="25195" x14ac:dyDescent="0.2"/>
    <row r="25196" x14ac:dyDescent="0.2"/>
    <row r="25197" x14ac:dyDescent="0.2"/>
    <row r="25198" x14ac:dyDescent="0.2"/>
    <row r="25199" x14ac:dyDescent="0.2"/>
    <row r="25200" x14ac:dyDescent="0.2"/>
    <row r="25201" x14ac:dyDescent="0.2"/>
    <row r="25202" x14ac:dyDescent="0.2"/>
    <row r="25203" x14ac:dyDescent="0.2"/>
    <row r="25204" x14ac:dyDescent="0.2"/>
    <row r="25205" x14ac:dyDescent="0.2"/>
    <row r="25206" x14ac:dyDescent="0.2"/>
    <row r="25207" x14ac:dyDescent="0.2"/>
    <row r="25208" x14ac:dyDescent="0.2"/>
    <row r="25209" x14ac:dyDescent="0.2"/>
    <row r="25210" x14ac:dyDescent="0.2"/>
    <row r="25211" x14ac:dyDescent="0.2"/>
    <row r="25212" x14ac:dyDescent="0.2"/>
    <row r="25213" x14ac:dyDescent="0.2"/>
    <row r="25214" x14ac:dyDescent="0.2"/>
    <row r="25215" x14ac:dyDescent="0.2"/>
    <row r="25216" x14ac:dyDescent="0.2"/>
    <row r="25217" x14ac:dyDescent="0.2"/>
    <row r="25218" x14ac:dyDescent="0.2"/>
    <row r="25219" x14ac:dyDescent="0.2"/>
    <row r="25220" x14ac:dyDescent="0.2"/>
    <row r="25221" x14ac:dyDescent="0.2"/>
    <row r="25222" x14ac:dyDescent="0.2"/>
    <row r="25223" x14ac:dyDescent="0.2"/>
    <row r="25224" x14ac:dyDescent="0.2"/>
    <row r="25225" x14ac:dyDescent="0.2"/>
    <row r="25226" x14ac:dyDescent="0.2"/>
    <row r="25227" x14ac:dyDescent="0.2"/>
    <row r="25228" x14ac:dyDescent="0.2"/>
    <row r="25229" x14ac:dyDescent="0.2"/>
    <row r="25230" x14ac:dyDescent="0.2"/>
    <row r="25231" x14ac:dyDescent="0.2"/>
    <row r="25232" x14ac:dyDescent="0.2"/>
    <row r="25233" x14ac:dyDescent="0.2"/>
    <row r="25234" x14ac:dyDescent="0.2"/>
    <row r="25235" x14ac:dyDescent="0.2"/>
    <row r="25236" x14ac:dyDescent="0.2"/>
    <row r="25237" x14ac:dyDescent="0.2"/>
    <row r="25238" x14ac:dyDescent="0.2"/>
    <row r="25239" x14ac:dyDescent="0.2"/>
    <row r="25240" x14ac:dyDescent="0.2"/>
    <row r="25241" x14ac:dyDescent="0.2"/>
    <row r="25242" x14ac:dyDescent="0.2"/>
    <row r="25243" x14ac:dyDescent="0.2"/>
    <row r="25244" x14ac:dyDescent="0.2"/>
    <row r="25245" x14ac:dyDescent="0.2"/>
    <row r="25246" x14ac:dyDescent="0.2"/>
    <row r="25247" x14ac:dyDescent="0.2"/>
    <row r="25248" x14ac:dyDescent="0.2"/>
    <row r="25249" x14ac:dyDescent="0.2"/>
    <row r="25250" x14ac:dyDescent="0.2"/>
    <row r="25251" x14ac:dyDescent="0.2"/>
    <row r="25252" x14ac:dyDescent="0.2"/>
    <row r="25253" x14ac:dyDescent="0.2"/>
    <row r="25254" x14ac:dyDescent="0.2"/>
    <row r="25255" x14ac:dyDescent="0.2"/>
    <row r="25256" x14ac:dyDescent="0.2"/>
    <row r="25257" x14ac:dyDescent="0.2"/>
    <row r="25258" x14ac:dyDescent="0.2"/>
    <row r="25259" x14ac:dyDescent="0.2"/>
    <row r="25260" x14ac:dyDescent="0.2"/>
    <row r="25261" x14ac:dyDescent="0.2"/>
    <row r="25262" x14ac:dyDescent="0.2"/>
    <row r="25263" x14ac:dyDescent="0.2"/>
    <row r="25264" x14ac:dyDescent="0.2"/>
    <row r="25265" x14ac:dyDescent="0.2"/>
    <row r="25266" x14ac:dyDescent="0.2"/>
    <row r="25267" x14ac:dyDescent="0.2"/>
    <row r="25268" x14ac:dyDescent="0.2"/>
    <row r="25269" x14ac:dyDescent="0.2"/>
    <row r="25270" x14ac:dyDescent="0.2"/>
    <row r="25271" x14ac:dyDescent="0.2"/>
    <row r="25272" x14ac:dyDescent="0.2"/>
    <row r="25273" x14ac:dyDescent="0.2"/>
    <row r="25274" x14ac:dyDescent="0.2"/>
    <row r="25275" x14ac:dyDescent="0.2"/>
    <row r="25276" x14ac:dyDescent="0.2"/>
    <row r="25277" x14ac:dyDescent="0.2"/>
    <row r="25278" x14ac:dyDescent="0.2"/>
    <row r="25279" x14ac:dyDescent="0.2"/>
    <row r="25280" x14ac:dyDescent="0.2"/>
    <row r="25281" x14ac:dyDescent="0.2"/>
    <row r="25282" x14ac:dyDescent="0.2"/>
    <row r="25283" x14ac:dyDescent="0.2"/>
    <row r="25284" x14ac:dyDescent="0.2"/>
    <row r="25285" x14ac:dyDescent="0.2"/>
    <row r="25286" x14ac:dyDescent="0.2"/>
    <row r="25287" x14ac:dyDescent="0.2"/>
    <row r="25288" x14ac:dyDescent="0.2"/>
    <row r="25289" x14ac:dyDescent="0.2"/>
    <row r="25290" x14ac:dyDescent="0.2"/>
    <row r="25291" x14ac:dyDescent="0.2"/>
    <row r="25292" x14ac:dyDescent="0.2"/>
    <row r="25293" x14ac:dyDescent="0.2"/>
    <row r="25294" x14ac:dyDescent="0.2"/>
    <row r="25295" x14ac:dyDescent="0.2"/>
    <row r="25296" x14ac:dyDescent="0.2"/>
    <row r="25297" x14ac:dyDescent="0.2"/>
    <row r="25298" x14ac:dyDescent="0.2"/>
    <row r="25299" x14ac:dyDescent="0.2"/>
    <row r="25300" x14ac:dyDescent="0.2"/>
    <row r="25301" x14ac:dyDescent="0.2"/>
    <row r="25302" x14ac:dyDescent="0.2"/>
    <row r="25303" x14ac:dyDescent="0.2"/>
    <row r="25304" x14ac:dyDescent="0.2"/>
    <row r="25305" x14ac:dyDescent="0.2"/>
    <row r="25306" x14ac:dyDescent="0.2"/>
    <row r="25307" x14ac:dyDescent="0.2"/>
    <row r="25308" x14ac:dyDescent="0.2"/>
    <row r="25309" x14ac:dyDescent="0.2"/>
    <row r="25310" x14ac:dyDescent="0.2"/>
    <row r="25311" x14ac:dyDescent="0.2"/>
    <row r="25312" x14ac:dyDescent="0.2"/>
    <row r="25313" x14ac:dyDescent="0.2"/>
    <row r="25314" x14ac:dyDescent="0.2"/>
    <row r="25315" x14ac:dyDescent="0.2"/>
    <row r="25316" x14ac:dyDescent="0.2"/>
    <row r="25317" x14ac:dyDescent="0.2"/>
    <row r="25318" x14ac:dyDescent="0.2"/>
    <row r="25319" x14ac:dyDescent="0.2"/>
    <row r="25320" x14ac:dyDescent="0.2"/>
    <row r="25321" x14ac:dyDescent="0.2"/>
    <row r="25322" x14ac:dyDescent="0.2"/>
    <row r="25323" x14ac:dyDescent="0.2"/>
    <row r="25324" x14ac:dyDescent="0.2"/>
    <row r="25325" x14ac:dyDescent="0.2"/>
    <row r="25326" x14ac:dyDescent="0.2"/>
    <row r="25327" x14ac:dyDescent="0.2"/>
    <row r="25328" x14ac:dyDescent="0.2"/>
    <row r="25329" x14ac:dyDescent="0.2"/>
    <row r="25330" x14ac:dyDescent="0.2"/>
    <row r="25331" x14ac:dyDescent="0.2"/>
    <row r="25332" x14ac:dyDescent="0.2"/>
    <row r="25333" x14ac:dyDescent="0.2"/>
    <row r="25334" x14ac:dyDescent="0.2"/>
    <row r="25335" x14ac:dyDescent="0.2"/>
    <row r="25336" x14ac:dyDescent="0.2"/>
    <row r="25337" x14ac:dyDescent="0.2"/>
    <row r="25338" x14ac:dyDescent="0.2"/>
    <row r="25339" x14ac:dyDescent="0.2"/>
    <row r="25340" x14ac:dyDescent="0.2"/>
    <row r="25341" x14ac:dyDescent="0.2"/>
    <row r="25342" x14ac:dyDescent="0.2"/>
    <row r="25343" x14ac:dyDescent="0.2"/>
    <row r="25344" x14ac:dyDescent="0.2"/>
    <row r="25345" x14ac:dyDescent="0.2"/>
    <row r="25346" x14ac:dyDescent="0.2"/>
    <row r="25347" x14ac:dyDescent="0.2"/>
    <row r="25348" x14ac:dyDescent="0.2"/>
    <row r="25349" x14ac:dyDescent="0.2"/>
    <row r="25350" x14ac:dyDescent="0.2"/>
    <row r="25351" x14ac:dyDescent="0.2"/>
    <row r="25352" x14ac:dyDescent="0.2"/>
    <row r="25353" x14ac:dyDescent="0.2"/>
    <row r="25354" x14ac:dyDescent="0.2"/>
    <row r="25355" x14ac:dyDescent="0.2"/>
    <row r="25356" x14ac:dyDescent="0.2"/>
    <row r="25357" x14ac:dyDescent="0.2"/>
    <row r="25358" x14ac:dyDescent="0.2"/>
    <row r="25359" x14ac:dyDescent="0.2"/>
    <row r="25360" x14ac:dyDescent="0.2"/>
    <row r="25361" x14ac:dyDescent="0.2"/>
    <row r="25362" x14ac:dyDescent="0.2"/>
    <row r="25363" x14ac:dyDescent="0.2"/>
    <row r="25364" x14ac:dyDescent="0.2"/>
    <row r="25365" x14ac:dyDescent="0.2"/>
    <row r="25366" x14ac:dyDescent="0.2"/>
    <row r="25367" x14ac:dyDescent="0.2"/>
    <row r="25368" x14ac:dyDescent="0.2"/>
    <row r="25369" x14ac:dyDescent="0.2"/>
    <row r="25370" x14ac:dyDescent="0.2"/>
    <row r="25371" x14ac:dyDescent="0.2"/>
    <row r="25372" x14ac:dyDescent="0.2"/>
    <row r="25373" x14ac:dyDescent="0.2"/>
    <row r="25374" x14ac:dyDescent="0.2"/>
    <row r="25375" x14ac:dyDescent="0.2"/>
    <row r="25376" x14ac:dyDescent="0.2"/>
    <row r="25377" x14ac:dyDescent="0.2"/>
    <row r="25378" x14ac:dyDescent="0.2"/>
    <row r="25379" x14ac:dyDescent="0.2"/>
    <row r="25380" x14ac:dyDescent="0.2"/>
    <row r="25381" x14ac:dyDescent="0.2"/>
    <row r="25382" x14ac:dyDescent="0.2"/>
    <row r="25383" x14ac:dyDescent="0.2"/>
    <row r="25384" x14ac:dyDescent="0.2"/>
    <row r="25385" x14ac:dyDescent="0.2"/>
    <row r="25386" x14ac:dyDescent="0.2"/>
    <row r="25387" x14ac:dyDescent="0.2"/>
    <row r="25388" x14ac:dyDescent="0.2"/>
    <row r="25389" x14ac:dyDescent="0.2"/>
    <row r="25390" x14ac:dyDescent="0.2"/>
    <row r="25391" x14ac:dyDescent="0.2"/>
    <row r="25392" x14ac:dyDescent="0.2"/>
    <row r="25393" x14ac:dyDescent="0.2"/>
    <row r="25394" x14ac:dyDescent="0.2"/>
    <row r="25395" x14ac:dyDescent="0.2"/>
    <row r="25396" x14ac:dyDescent="0.2"/>
    <row r="25397" x14ac:dyDescent="0.2"/>
    <row r="25398" x14ac:dyDescent="0.2"/>
    <row r="25399" x14ac:dyDescent="0.2"/>
    <row r="25400" x14ac:dyDescent="0.2"/>
    <row r="25401" x14ac:dyDescent="0.2"/>
    <row r="25402" x14ac:dyDescent="0.2"/>
    <row r="25403" x14ac:dyDescent="0.2"/>
    <row r="25404" x14ac:dyDescent="0.2"/>
    <row r="25405" x14ac:dyDescent="0.2"/>
    <row r="25406" x14ac:dyDescent="0.2"/>
    <row r="25407" x14ac:dyDescent="0.2"/>
    <row r="25408" x14ac:dyDescent="0.2"/>
    <row r="25409" x14ac:dyDescent="0.2"/>
    <row r="25410" x14ac:dyDescent="0.2"/>
    <row r="25411" x14ac:dyDescent="0.2"/>
    <row r="25412" x14ac:dyDescent="0.2"/>
    <row r="25413" x14ac:dyDescent="0.2"/>
    <row r="25414" x14ac:dyDescent="0.2"/>
    <row r="25415" x14ac:dyDescent="0.2"/>
    <row r="25416" x14ac:dyDescent="0.2"/>
    <row r="25417" x14ac:dyDescent="0.2"/>
    <row r="25418" x14ac:dyDescent="0.2"/>
    <row r="25419" x14ac:dyDescent="0.2"/>
    <row r="25420" x14ac:dyDescent="0.2"/>
    <row r="25421" x14ac:dyDescent="0.2"/>
    <row r="25422" x14ac:dyDescent="0.2"/>
    <row r="25423" x14ac:dyDescent="0.2"/>
    <row r="25424" x14ac:dyDescent="0.2"/>
    <row r="25425" x14ac:dyDescent="0.2"/>
    <row r="25426" x14ac:dyDescent="0.2"/>
    <row r="25427" x14ac:dyDescent="0.2"/>
    <row r="25428" x14ac:dyDescent="0.2"/>
    <row r="25429" x14ac:dyDescent="0.2"/>
    <row r="25430" x14ac:dyDescent="0.2"/>
    <row r="25431" x14ac:dyDescent="0.2"/>
    <row r="25432" x14ac:dyDescent="0.2"/>
    <row r="25433" x14ac:dyDescent="0.2"/>
    <row r="25434" x14ac:dyDescent="0.2"/>
    <row r="25435" x14ac:dyDescent="0.2"/>
    <row r="25436" x14ac:dyDescent="0.2"/>
    <row r="25437" x14ac:dyDescent="0.2"/>
    <row r="25438" x14ac:dyDescent="0.2"/>
    <row r="25439" x14ac:dyDescent="0.2"/>
    <row r="25440" x14ac:dyDescent="0.2"/>
    <row r="25441" x14ac:dyDescent="0.2"/>
    <row r="25442" x14ac:dyDescent="0.2"/>
    <row r="25443" x14ac:dyDescent="0.2"/>
    <row r="25444" x14ac:dyDescent="0.2"/>
    <row r="25445" x14ac:dyDescent="0.2"/>
    <row r="25446" x14ac:dyDescent="0.2"/>
    <row r="25447" x14ac:dyDescent="0.2"/>
    <row r="25448" x14ac:dyDescent="0.2"/>
    <row r="25449" x14ac:dyDescent="0.2"/>
    <row r="25450" x14ac:dyDescent="0.2"/>
    <row r="25451" x14ac:dyDescent="0.2"/>
    <row r="25452" x14ac:dyDescent="0.2"/>
    <row r="25453" x14ac:dyDescent="0.2"/>
    <row r="25454" x14ac:dyDescent="0.2"/>
    <row r="25455" x14ac:dyDescent="0.2"/>
    <row r="25456" x14ac:dyDescent="0.2"/>
    <row r="25457" x14ac:dyDescent="0.2"/>
    <row r="25458" x14ac:dyDescent="0.2"/>
    <row r="25459" x14ac:dyDescent="0.2"/>
    <row r="25460" x14ac:dyDescent="0.2"/>
    <row r="25461" x14ac:dyDescent="0.2"/>
    <row r="25462" x14ac:dyDescent="0.2"/>
    <row r="25463" x14ac:dyDescent="0.2"/>
    <row r="25464" x14ac:dyDescent="0.2"/>
    <row r="25465" x14ac:dyDescent="0.2"/>
    <row r="25466" x14ac:dyDescent="0.2"/>
    <row r="25467" x14ac:dyDescent="0.2"/>
    <row r="25468" x14ac:dyDescent="0.2"/>
    <row r="25469" x14ac:dyDescent="0.2"/>
    <row r="25470" x14ac:dyDescent="0.2"/>
    <row r="25471" x14ac:dyDescent="0.2"/>
    <row r="25472" x14ac:dyDescent="0.2"/>
    <row r="25473" x14ac:dyDescent="0.2"/>
    <row r="25474" x14ac:dyDescent="0.2"/>
    <row r="25475" x14ac:dyDescent="0.2"/>
    <row r="25476" x14ac:dyDescent="0.2"/>
    <row r="25477" x14ac:dyDescent="0.2"/>
    <row r="25478" x14ac:dyDescent="0.2"/>
    <row r="25479" x14ac:dyDescent="0.2"/>
    <row r="25480" x14ac:dyDescent="0.2"/>
    <row r="25481" x14ac:dyDescent="0.2"/>
    <row r="25482" x14ac:dyDescent="0.2"/>
    <row r="25483" x14ac:dyDescent="0.2"/>
    <row r="25484" x14ac:dyDescent="0.2"/>
    <row r="25485" x14ac:dyDescent="0.2"/>
    <row r="25486" x14ac:dyDescent="0.2"/>
    <row r="25487" x14ac:dyDescent="0.2"/>
    <row r="25488" x14ac:dyDescent="0.2"/>
    <row r="25489" x14ac:dyDescent="0.2"/>
    <row r="25490" x14ac:dyDescent="0.2"/>
    <row r="25491" x14ac:dyDescent="0.2"/>
    <row r="25492" x14ac:dyDescent="0.2"/>
    <row r="25493" x14ac:dyDescent="0.2"/>
    <row r="25494" x14ac:dyDescent="0.2"/>
    <row r="25495" x14ac:dyDescent="0.2"/>
    <row r="25496" x14ac:dyDescent="0.2"/>
    <row r="25497" x14ac:dyDescent="0.2"/>
    <row r="25498" x14ac:dyDescent="0.2"/>
    <row r="25499" x14ac:dyDescent="0.2"/>
    <row r="25500" x14ac:dyDescent="0.2"/>
    <row r="25501" x14ac:dyDescent="0.2"/>
    <row r="25502" x14ac:dyDescent="0.2"/>
    <row r="25503" x14ac:dyDescent="0.2"/>
    <row r="25504" x14ac:dyDescent="0.2"/>
    <row r="25505" x14ac:dyDescent="0.2"/>
    <row r="25506" x14ac:dyDescent="0.2"/>
    <row r="25507" x14ac:dyDescent="0.2"/>
    <row r="25508" x14ac:dyDescent="0.2"/>
    <row r="25509" x14ac:dyDescent="0.2"/>
    <row r="25510" x14ac:dyDescent="0.2"/>
    <row r="25511" x14ac:dyDescent="0.2"/>
    <row r="25512" x14ac:dyDescent="0.2"/>
    <row r="25513" x14ac:dyDescent="0.2"/>
    <row r="25514" x14ac:dyDescent="0.2"/>
    <row r="25515" x14ac:dyDescent="0.2"/>
    <row r="25516" x14ac:dyDescent="0.2"/>
    <row r="25517" x14ac:dyDescent="0.2"/>
    <row r="25518" x14ac:dyDescent="0.2"/>
    <row r="25519" x14ac:dyDescent="0.2"/>
    <row r="25520" x14ac:dyDescent="0.2"/>
    <row r="25521" x14ac:dyDescent="0.2"/>
    <row r="25522" x14ac:dyDescent="0.2"/>
    <row r="25523" x14ac:dyDescent="0.2"/>
    <row r="25524" x14ac:dyDescent="0.2"/>
    <row r="25525" x14ac:dyDescent="0.2"/>
    <row r="25526" x14ac:dyDescent="0.2"/>
    <row r="25527" x14ac:dyDescent="0.2"/>
    <row r="25528" x14ac:dyDescent="0.2"/>
    <row r="25529" x14ac:dyDescent="0.2"/>
    <row r="25530" x14ac:dyDescent="0.2"/>
    <row r="25531" x14ac:dyDescent="0.2"/>
    <row r="25532" x14ac:dyDescent="0.2"/>
    <row r="25533" x14ac:dyDescent="0.2"/>
    <row r="25534" x14ac:dyDescent="0.2"/>
    <row r="25535" x14ac:dyDescent="0.2"/>
    <row r="25536" x14ac:dyDescent="0.2"/>
    <row r="25537" x14ac:dyDescent="0.2"/>
    <row r="25538" x14ac:dyDescent="0.2"/>
    <row r="25539" x14ac:dyDescent="0.2"/>
    <row r="25540" x14ac:dyDescent="0.2"/>
    <row r="25541" x14ac:dyDescent="0.2"/>
    <row r="25542" x14ac:dyDescent="0.2"/>
    <row r="25543" x14ac:dyDescent="0.2"/>
    <row r="25544" x14ac:dyDescent="0.2"/>
    <row r="25545" x14ac:dyDescent="0.2"/>
    <row r="25546" x14ac:dyDescent="0.2"/>
    <row r="25547" x14ac:dyDescent="0.2"/>
    <row r="25548" x14ac:dyDescent="0.2"/>
    <row r="25549" x14ac:dyDescent="0.2"/>
    <row r="25550" x14ac:dyDescent="0.2"/>
    <row r="25551" x14ac:dyDescent="0.2"/>
    <row r="25552" x14ac:dyDescent="0.2"/>
    <row r="25553" x14ac:dyDescent="0.2"/>
    <row r="25554" x14ac:dyDescent="0.2"/>
    <row r="25555" x14ac:dyDescent="0.2"/>
    <row r="25556" x14ac:dyDescent="0.2"/>
    <row r="25557" x14ac:dyDescent="0.2"/>
    <row r="25558" x14ac:dyDescent="0.2"/>
    <row r="25559" x14ac:dyDescent="0.2"/>
    <row r="25560" x14ac:dyDescent="0.2"/>
    <row r="25561" x14ac:dyDescent="0.2"/>
    <row r="25562" x14ac:dyDescent="0.2"/>
    <row r="25563" x14ac:dyDescent="0.2"/>
    <row r="25564" x14ac:dyDescent="0.2"/>
    <row r="25565" x14ac:dyDescent="0.2"/>
    <row r="25566" x14ac:dyDescent="0.2"/>
    <row r="25567" x14ac:dyDescent="0.2"/>
    <row r="25568" x14ac:dyDescent="0.2"/>
    <row r="25569" x14ac:dyDescent="0.2"/>
    <row r="25570" x14ac:dyDescent="0.2"/>
    <row r="25571" x14ac:dyDescent="0.2"/>
    <row r="25572" x14ac:dyDescent="0.2"/>
    <row r="25573" x14ac:dyDescent="0.2"/>
    <row r="25574" x14ac:dyDescent="0.2"/>
    <row r="25575" x14ac:dyDescent="0.2"/>
    <row r="25576" x14ac:dyDescent="0.2"/>
    <row r="25577" x14ac:dyDescent="0.2"/>
    <row r="25578" x14ac:dyDescent="0.2"/>
    <row r="25579" x14ac:dyDescent="0.2"/>
    <row r="25580" x14ac:dyDescent="0.2"/>
    <row r="25581" x14ac:dyDescent="0.2"/>
    <row r="25582" x14ac:dyDescent="0.2"/>
    <row r="25583" x14ac:dyDescent="0.2"/>
    <row r="25584" x14ac:dyDescent="0.2"/>
    <row r="25585" x14ac:dyDescent="0.2"/>
    <row r="25586" x14ac:dyDescent="0.2"/>
    <row r="25587" x14ac:dyDescent="0.2"/>
    <row r="25588" x14ac:dyDescent="0.2"/>
    <row r="25589" x14ac:dyDescent="0.2"/>
    <row r="25590" x14ac:dyDescent="0.2"/>
    <row r="25591" x14ac:dyDescent="0.2"/>
    <row r="25592" x14ac:dyDescent="0.2"/>
    <row r="25593" x14ac:dyDescent="0.2"/>
    <row r="25594" x14ac:dyDescent="0.2"/>
    <row r="25595" x14ac:dyDescent="0.2"/>
    <row r="25596" x14ac:dyDescent="0.2"/>
    <row r="25597" x14ac:dyDescent="0.2"/>
    <row r="25598" x14ac:dyDescent="0.2"/>
    <row r="25599" x14ac:dyDescent="0.2"/>
    <row r="25600" x14ac:dyDescent="0.2"/>
    <row r="25601" x14ac:dyDescent="0.2"/>
    <row r="25602" x14ac:dyDescent="0.2"/>
    <row r="25603" x14ac:dyDescent="0.2"/>
    <row r="25604" x14ac:dyDescent="0.2"/>
    <row r="25605" x14ac:dyDescent="0.2"/>
    <row r="25606" x14ac:dyDescent="0.2"/>
    <row r="25607" x14ac:dyDescent="0.2"/>
    <row r="25608" x14ac:dyDescent="0.2"/>
    <row r="25609" x14ac:dyDescent="0.2"/>
    <row r="25610" x14ac:dyDescent="0.2"/>
    <row r="25611" x14ac:dyDescent="0.2"/>
    <row r="25612" x14ac:dyDescent="0.2"/>
    <row r="25613" x14ac:dyDescent="0.2"/>
    <row r="25614" x14ac:dyDescent="0.2"/>
    <row r="25615" x14ac:dyDescent="0.2"/>
    <row r="25616" x14ac:dyDescent="0.2"/>
    <row r="25617" x14ac:dyDescent="0.2"/>
    <row r="25618" x14ac:dyDescent="0.2"/>
    <row r="25619" x14ac:dyDescent="0.2"/>
    <row r="25620" x14ac:dyDescent="0.2"/>
    <row r="25621" x14ac:dyDescent="0.2"/>
    <row r="25622" x14ac:dyDescent="0.2"/>
    <row r="25623" x14ac:dyDescent="0.2"/>
    <row r="25624" x14ac:dyDescent="0.2"/>
    <row r="25625" x14ac:dyDescent="0.2"/>
    <row r="25626" x14ac:dyDescent="0.2"/>
    <row r="25627" x14ac:dyDescent="0.2"/>
    <row r="25628" x14ac:dyDescent="0.2"/>
    <row r="25629" x14ac:dyDescent="0.2"/>
    <row r="25630" x14ac:dyDescent="0.2"/>
    <row r="25631" x14ac:dyDescent="0.2"/>
    <row r="25632" x14ac:dyDescent="0.2"/>
    <row r="25633" x14ac:dyDescent="0.2"/>
    <row r="25634" x14ac:dyDescent="0.2"/>
    <row r="25635" x14ac:dyDescent="0.2"/>
    <row r="25636" x14ac:dyDescent="0.2"/>
    <row r="25637" x14ac:dyDescent="0.2"/>
    <row r="25638" x14ac:dyDescent="0.2"/>
    <row r="25639" x14ac:dyDescent="0.2"/>
    <row r="25640" x14ac:dyDescent="0.2"/>
    <row r="25641" x14ac:dyDescent="0.2"/>
    <row r="25642" x14ac:dyDescent="0.2"/>
    <row r="25643" x14ac:dyDescent="0.2"/>
    <row r="25644" x14ac:dyDescent="0.2"/>
    <row r="25645" x14ac:dyDescent="0.2"/>
    <row r="25646" x14ac:dyDescent="0.2"/>
    <row r="25647" x14ac:dyDescent="0.2"/>
    <row r="25648" x14ac:dyDescent="0.2"/>
    <row r="25649" x14ac:dyDescent="0.2"/>
    <row r="25650" x14ac:dyDescent="0.2"/>
    <row r="25651" x14ac:dyDescent="0.2"/>
    <row r="25652" x14ac:dyDescent="0.2"/>
    <row r="25653" x14ac:dyDescent="0.2"/>
    <row r="25654" x14ac:dyDescent="0.2"/>
    <row r="25655" x14ac:dyDescent="0.2"/>
    <row r="25656" x14ac:dyDescent="0.2"/>
    <row r="25657" x14ac:dyDescent="0.2"/>
    <row r="25658" x14ac:dyDescent="0.2"/>
    <row r="25659" x14ac:dyDescent="0.2"/>
    <row r="25660" x14ac:dyDescent="0.2"/>
    <row r="25661" x14ac:dyDescent="0.2"/>
    <row r="25662" x14ac:dyDescent="0.2"/>
    <row r="25663" x14ac:dyDescent="0.2"/>
    <row r="25664" x14ac:dyDescent="0.2"/>
    <row r="25665" x14ac:dyDescent="0.2"/>
    <row r="25666" x14ac:dyDescent="0.2"/>
    <row r="25667" x14ac:dyDescent="0.2"/>
    <row r="25668" x14ac:dyDescent="0.2"/>
    <row r="25669" x14ac:dyDescent="0.2"/>
    <row r="25670" x14ac:dyDescent="0.2"/>
    <row r="25671" x14ac:dyDescent="0.2"/>
    <row r="25672" x14ac:dyDescent="0.2"/>
    <row r="25673" x14ac:dyDescent="0.2"/>
    <row r="25674" x14ac:dyDescent="0.2"/>
    <row r="25675" x14ac:dyDescent="0.2"/>
    <row r="25676" x14ac:dyDescent="0.2"/>
    <row r="25677" x14ac:dyDescent="0.2"/>
    <row r="25678" x14ac:dyDescent="0.2"/>
    <row r="25679" x14ac:dyDescent="0.2"/>
    <row r="25680" x14ac:dyDescent="0.2"/>
    <row r="25681" x14ac:dyDescent="0.2"/>
    <row r="25682" x14ac:dyDescent="0.2"/>
    <row r="25683" x14ac:dyDescent="0.2"/>
    <row r="25684" x14ac:dyDescent="0.2"/>
    <row r="25685" x14ac:dyDescent="0.2"/>
    <row r="25686" x14ac:dyDescent="0.2"/>
    <row r="25687" x14ac:dyDescent="0.2"/>
    <row r="25688" x14ac:dyDescent="0.2"/>
    <row r="25689" x14ac:dyDescent="0.2"/>
    <row r="25690" x14ac:dyDescent="0.2"/>
    <row r="25691" x14ac:dyDescent="0.2"/>
    <row r="25692" x14ac:dyDescent="0.2"/>
    <row r="25693" x14ac:dyDescent="0.2"/>
    <row r="25694" x14ac:dyDescent="0.2"/>
    <row r="25695" x14ac:dyDescent="0.2"/>
    <row r="25696" x14ac:dyDescent="0.2"/>
    <row r="25697" x14ac:dyDescent="0.2"/>
    <row r="25698" x14ac:dyDescent="0.2"/>
    <row r="25699" x14ac:dyDescent="0.2"/>
    <row r="25700" x14ac:dyDescent="0.2"/>
    <row r="25701" x14ac:dyDescent="0.2"/>
    <row r="25702" x14ac:dyDescent="0.2"/>
    <row r="25703" x14ac:dyDescent="0.2"/>
    <row r="25704" x14ac:dyDescent="0.2"/>
    <row r="25705" x14ac:dyDescent="0.2"/>
    <row r="25706" x14ac:dyDescent="0.2"/>
    <row r="25707" x14ac:dyDescent="0.2"/>
    <row r="25708" x14ac:dyDescent="0.2"/>
    <row r="25709" x14ac:dyDescent="0.2"/>
    <row r="25710" x14ac:dyDescent="0.2"/>
    <row r="25711" x14ac:dyDescent="0.2"/>
    <row r="25712" x14ac:dyDescent="0.2"/>
    <row r="25713" x14ac:dyDescent="0.2"/>
    <row r="25714" x14ac:dyDescent="0.2"/>
    <row r="25715" x14ac:dyDescent="0.2"/>
    <row r="25716" x14ac:dyDescent="0.2"/>
    <row r="25717" x14ac:dyDescent="0.2"/>
    <row r="25718" x14ac:dyDescent="0.2"/>
    <row r="25719" x14ac:dyDescent="0.2"/>
    <row r="25720" x14ac:dyDescent="0.2"/>
    <row r="25721" x14ac:dyDescent="0.2"/>
    <row r="25722" x14ac:dyDescent="0.2"/>
    <row r="25723" x14ac:dyDescent="0.2"/>
    <row r="25724" x14ac:dyDescent="0.2"/>
    <row r="25725" x14ac:dyDescent="0.2"/>
    <row r="25726" x14ac:dyDescent="0.2"/>
    <row r="25727" x14ac:dyDescent="0.2"/>
    <row r="25728" x14ac:dyDescent="0.2"/>
    <row r="25729" x14ac:dyDescent="0.2"/>
    <row r="25730" x14ac:dyDescent="0.2"/>
    <row r="25731" x14ac:dyDescent="0.2"/>
    <row r="25732" x14ac:dyDescent="0.2"/>
    <row r="25733" x14ac:dyDescent="0.2"/>
    <row r="25734" x14ac:dyDescent="0.2"/>
    <row r="25735" x14ac:dyDescent="0.2"/>
    <row r="25736" x14ac:dyDescent="0.2"/>
    <row r="25737" x14ac:dyDescent="0.2"/>
    <row r="25738" x14ac:dyDescent="0.2"/>
    <row r="25739" x14ac:dyDescent="0.2"/>
    <row r="25740" x14ac:dyDescent="0.2"/>
    <row r="25741" x14ac:dyDescent="0.2"/>
    <row r="25742" x14ac:dyDescent="0.2"/>
    <row r="25743" x14ac:dyDescent="0.2"/>
    <row r="25744" x14ac:dyDescent="0.2"/>
    <row r="25745" x14ac:dyDescent="0.2"/>
    <row r="25746" x14ac:dyDescent="0.2"/>
    <row r="25747" x14ac:dyDescent="0.2"/>
    <row r="25748" x14ac:dyDescent="0.2"/>
    <row r="25749" x14ac:dyDescent="0.2"/>
    <row r="25750" x14ac:dyDescent="0.2"/>
    <row r="25751" x14ac:dyDescent="0.2"/>
    <row r="25752" x14ac:dyDescent="0.2"/>
    <row r="25753" x14ac:dyDescent="0.2"/>
    <row r="25754" x14ac:dyDescent="0.2"/>
    <row r="25755" x14ac:dyDescent="0.2"/>
    <row r="25756" x14ac:dyDescent="0.2"/>
    <row r="25757" x14ac:dyDescent="0.2"/>
    <row r="25758" x14ac:dyDescent="0.2"/>
    <row r="25759" x14ac:dyDescent="0.2"/>
    <row r="25760" x14ac:dyDescent="0.2"/>
    <row r="25761" x14ac:dyDescent="0.2"/>
    <row r="25762" x14ac:dyDescent="0.2"/>
    <row r="25763" x14ac:dyDescent="0.2"/>
    <row r="25764" x14ac:dyDescent="0.2"/>
    <row r="25765" x14ac:dyDescent="0.2"/>
    <row r="25766" x14ac:dyDescent="0.2"/>
    <row r="25767" x14ac:dyDescent="0.2"/>
    <row r="25768" x14ac:dyDescent="0.2"/>
    <row r="25769" x14ac:dyDescent="0.2"/>
    <row r="25770" x14ac:dyDescent="0.2"/>
    <row r="25771" x14ac:dyDescent="0.2"/>
    <row r="25772" x14ac:dyDescent="0.2"/>
    <row r="25773" x14ac:dyDescent="0.2"/>
    <row r="25774" x14ac:dyDescent="0.2"/>
    <row r="25775" x14ac:dyDescent="0.2"/>
    <row r="25776" x14ac:dyDescent="0.2"/>
    <row r="25777" x14ac:dyDescent="0.2"/>
    <row r="25778" x14ac:dyDescent="0.2"/>
    <row r="25779" x14ac:dyDescent="0.2"/>
    <row r="25780" x14ac:dyDescent="0.2"/>
    <row r="25781" x14ac:dyDescent="0.2"/>
    <row r="25782" x14ac:dyDescent="0.2"/>
    <row r="25783" x14ac:dyDescent="0.2"/>
    <row r="25784" x14ac:dyDescent="0.2"/>
    <row r="25785" x14ac:dyDescent="0.2"/>
    <row r="25786" x14ac:dyDescent="0.2"/>
    <row r="25787" x14ac:dyDescent="0.2"/>
    <row r="25788" x14ac:dyDescent="0.2"/>
    <row r="25789" x14ac:dyDescent="0.2"/>
    <row r="25790" x14ac:dyDescent="0.2"/>
    <row r="25791" x14ac:dyDescent="0.2"/>
    <row r="25792" x14ac:dyDescent="0.2"/>
    <row r="25793" x14ac:dyDescent="0.2"/>
    <row r="25794" x14ac:dyDescent="0.2"/>
    <row r="25795" x14ac:dyDescent="0.2"/>
    <row r="25796" x14ac:dyDescent="0.2"/>
    <row r="25797" x14ac:dyDescent="0.2"/>
    <row r="25798" x14ac:dyDescent="0.2"/>
    <row r="25799" x14ac:dyDescent="0.2"/>
    <row r="25800" x14ac:dyDescent="0.2"/>
    <row r="25801" x14ac:dyDescent="0.2"/>
    <row r="25802" x14ac:dyDescent="0.2"/>
    <row r="25803" x14ac:dyDescent="0.2"/>
    <row r="25804" x14ac:dyDescent="0.2"/>
    <row r="25805" x14ac:dyDescent="0.2"/>
    <row r="25806" x14ac:dyDescent="0.2"/>
    <row r="25807" x14ac:dyDescent="0.2"/>
    <row r="25808" x14ac:dyDescent="0.2"/>
    <row r="25809" x14ac:dyDescent="0.2"/>
    <row r="25810" x14ac:dyDescent="0.2"/>
    <row r="25811" x14ac:dyDescent="0.2"/>
    <row r="25812" x14ac:dyDescent="0.2"/>
    <row r="25813" x14ac:dyDescent="0.2"/>
    <row r="25814" x14ac:dyDescent="0.2"/>
    <row r="25815" x14ac:dyDescent="0.2"/>
    <row r="25816" x14ac:dyDescent="0.2"/>
    <row r="25817" x14ac:dyDescent="0.2"/>
    <row r="25818" x14ac:dyDescent="0.2"/>
    <row r="25819" x14ac:dyDescent="0.2"/>
    <row r="25820" x14ac:dyDescent="0.2"/>
    <row r="25821" x14ac:dyDescent="0.2"/>
    <row r="25822" x14ac:dyDescent="0.2"/>
    <row r="25823" x14ac:dyDescent="0.2"/>
    <row r="25824" x14ac:dyDescent="0.2"/>
    <row r="25825" x14ac:dyDescent="0.2"/>
    <row r="25826" x14ac:dyDescent="0.2"/>
    <row r="25827" x14ac:dyDescent="0.2"/>
    <row r="25828" x14ac:dyDescent="0.2"/>
    <row r="25829" x14ac:dyDescent="0.2"/>
    <row r="25830" x14ac:dyDescent="0.2"/>
    <row r="25831" x14ac:dyDescent="0.2"/>
    <row r="25832" x14ac:dyDescent="0.2"/>
    <row r="25833" x14ac:dyDescent="0.2"/>
    <row r="25834" x14ac:dyDescent="0.2"/>
    <row r="25835" x14ac:dyDescent="0.2"/>
    <row r="25836" x14ac:dyDescent="0.2"/>
    <row r="25837" x14ac:dyDescent="0.2"/>
    <row r="25838" x14ac:dyDescent="0.2"/>
    <row r="25839" x14ac:dyDescent="0.2"/>
    <row r="25840" x14ac:dyDescent="0.2"/>
    <row r="25841" x14ac:dyDescent="0.2"/>
    <row r="25842" x14ac:dyDescent="0.2"/>
    <row r="25843" x14ac:dyDescent="0.2"/>
    <row r="25844" x14ac:dyDescent="0.2"/>
    <row r="25845" x14ac:dyDescent="0.2"/>
    <row r="25846" x14ac:dyDescent="0.2"/>
    <row r="25847" x14ac:dyDescent="0.2"/>
    <row r="25848" x14ac:dyDescent="0.2"/>
    <row r="25849" x14ac:dyDescent="0.2"/>
    <row r="25850" x14ac:dyDescent="0.2"/>
    <row r="25851" x14ac:dyDescent="0.2"/>
    <row r="25852" x14ac:dyDescent="0.2"/>
    <row r="25853" x14ac:dyDescent="0.2"/>
    <row r="25854" x14ac:dyDescent="0.2"/>
    <row r="25855" x14ac:dyDescent="0.2"/>
    <row r="25856" x14ac:dyDescent="0.2"/>
    <row r="25857" x14ac:dyDescent="0.2"/>
    <row r="25858" x14ac:dyDescent="0.2"/>
    <row r="25859" x14ac:dyDescent="0.2"/>
    <row r="25860" x14ac:dyDescent="0.2"/>
    <row r="25861" x14ac:dyDescent="0.2"/>
    <row r="25862" x14ac:dyDescent="0.2"/>
    <row r="25863" x14ac:dyDescent="0.2"/>
    <row r="25864" x14ac:dyDescent="0.2"/>
    <row r="25865" x14ac:dyDescent="0.2"/>
    <row r="25866" x14ac:dyDescent="0.2"/>
    <row r="25867" x14ac:dyDescent="0.2"/>
    <row r="25868" x14ac:dyDescent="0.2"/>
    <row r="25869" x14ac:dyDescent="0.2"/>
    <row r="25870" x14ac:dyDescent="0.2"/>
    <row r="25871" x14ac:dyDescent="0.2"/>
    <row r="25872" x14ac:dyDescent="0.2"/>
    <row r="25873" x14ac:dyDescent="0.2"/>
    <row r="25874" x14ac:dyDescent="0.2"/>
    <row r="25875" x14ac:dyDescent="0.2"/>
    <row r="25876" x14ac:dyDescent="0.2"/>
    <row r="25877" x14ac:dyDescent="0.2"/>
    <row r="25878" x14ac:dyDescent="0.2"/>
    <row r="25879" x14ac:dyDescent="0.2"/>
    <row r="25880" x14ac:dyDescent="0.2"/>
    <row r="25881" x14ac:dyDescent="0.2"/>
    <row r="25882" x14ac:dyDescent="0.2"/>
    <row r="25883" x14ac:dyDescent="0.2"/>
    <row r="25884" x14ac:dyDescent="0.2"/>
    <row r="25885" x14ac:dyDescent="0.2"/>
    <row r="25886" x14ac:dyDescent="0.2"/>
    <row r="25887" x14ac:dyDescent="0.2"/>
    <row r="25888" x14ac:dyDescent="0.2"/>
    <row r="25889" x14ac:dyDescent="0.2"/>
    <row r="25890" x14ac:dyDescent="0.2"/>
    <row r="25891" x14ac:dyDescent="0.2"/>
    <row r="25892" x14ac:dyDescent="0.2"/>
    <row r="25893" x14ac:dyDescent="0.2"/>
    <row r="25894" x14ac:dyDescent="0.2"/>
    <row r="25895" x14ac:dyDescent="0.2"/>
    <row r="25896" x14ac:dyDescent="0.2"/>
    <row r="25897" x14ac:dyDescent="0.2"/>
    <row r="25898" x14ac:dyDescent="0.2"/>
    <row r="25899" x14ac:dyDescent="0.2"/>
    <row r="25900" x14ac:dyDescent="0.2"/>
    <row r="25901" x14ac:dyDescent="0.2"/>
    <row r="25902" x14ac:dyDescent="0.2"/>
    <row r="25903" x14ac:dyDescent="0.2"/>
    <row r="25904" x14ac:dyDescent="0.2"/>
    <row r="25905" x14ac:dyDescent="0.2"/>
    <row r="25906" x14ac:dyDescent="0.2"/>
    <row r="25907" x14ac:dyDescent="0.2"/>
    <row r="25908" x14ac:dyDescent="0.2"/>
    <row r="25909" x14ac:dyDescent="0.2"/>
    <row r="25910" x14ac:dyDescent="0.2"/>
    <row r="25911" x14ac:dyDescent="0.2"/>
    <row r="25912" x14ac:dyDescent="0.2"/>
    <row r="25913" x14ac:dyDescent="0.2"/>
    <row r="25914" x14ac:dyDescent="0.2"/>
    <row r="25915" x14ac:dyDescent="0.2"/>
    <row r="25916" x14ac:dyDescent="0.2"/>
    <row r="25917" x14ac:dyDescent="0.2"/>
    <row r="25918" x14ac:dyDescent="0.2"/>
    <row r="25919" x14ac:dyDescent="0.2"/>
    <row r="25920" x14ac:dyDescent="0.2"/>
    <row r="25921" x14ac:dyDescent="0.2"/>
    <row r="25922" x14ac:dyDescent="0.2"/>
    <row r="25923" x14ac:dyDescent="0.2"/>
    <row r="25924" x14ac:dyDescent="0.2"/>
    <row r="25925" x14ac:dyDescent="0.2"/>
    <row r="25926" x14ac:dyDescent="0.2"/>
    <row r="25927" x14ac:dyDescent="0.2"/>
    <row r="25928" x14ac:dyDescent="0.2"/>
    <row r="25929" x14ac:dyDescent="0.2"/>
    <row r="25930" x14ac:dyDescent="0.2"/>
    <row r="25931" x14ac:dyDescent="0.2"/>
    <row r="25932" x14ac:dyDescent="0.2"/>
    <row r="25933" x14ac:dyDescent="0.2"/>
    <row r="25934" x14ac:dyDescent="0.2"/>
    <row r="25935" x14ac:dyDescent="0.2"/>
    <row r="25936" x14ac:dyDescent="0.2"/>
    <row r="25937" x14ac:dyDescent="0.2"/>
    <row r="25938" x14ac:dyDescent="0.2"/>
    <row r="25939" x14ac:dyDescent="0.2"/>
    <row r="25940" x14ac:dyDescent="0.2"/>
    <row r="25941" x14ac:dyDescent="0.2"/>
    <row r="25942" x14ac:dyDescent="0.2"/>
    <row r="25943" x14ac:dyDescent="0.2"/>
    <row r="25944" x14ac:dyDescent="0.2"/>
    <row r="25945" x14ac:dyDescent="0.2"/>
    <row r="25946" x14ac:dyDescent="0.2"/>
    <row r="25947" x14ac:dyDescent="0.2"/>
    <row r="25948" x14ac:dyDescent="0.2"/>
    <row r="25949" x14ac:dyDescent="0.2"/>
    <row r="25950" x14ac:dyDescent="0.2"/>
    <row r="25951" x14ac:dyDescent="0.2"/>
    <row r="25952" x14ac:dyDescent="0.2"/>
    <row r="25953" x14ac:dyDescent="0.2"/>
    <row r="25954" x14ac:dyDescent="0.2"/>
    <row r="25955" x14ac:dyDescent="0.2"/>
    <row r="25956" x14ac:dyDescent="0.2"/>
    <row r="25957" x14ac:dyDescent="0.2"/>
    <row r="25958" x14ac:dyDescent="0.2"/>
    <row r="25959" x14ac:dyDescent="0.2"/>
    <row r="25960" x14ac:dyDescent="0.2"/>
    <row r="25961" x14ac:dyDescent="0.2"/>
    <row r="25962" x14ac:dyDescent="0.2"/>
    <row r="25963" x14ac:dyDescent="0.2"/>
    <row r="25964" x14ac:dyDescent="0.2"/>
    <row r="25965" x14ac:dyDescent="0.2"/>
    <row r="25966" x14ac:dyDescent="0.2"/>
    <row r="25967" x14ac:dyDescent="0.2"/>
    <row r="25968" x14ac:dyDescent="0.2"/>
    <row r="25969" x14ac:dyDescent="0.2"/>
    <row r="25970" x14ac:dyDescent="0.2"/>
    <row r="25971" x14ac:dyDescent="0.2"/>
    <row r="25972" x14ac:dyDescent="0.2"/>
    <row r="25973" x14ac:dyDescent="0.2"/>
    <row r="25974" x14ac:dyDescent="0.2"/>
    <row r="25975" x14ac:dyDescent="0.2"/>
    <row r="25976" x14ac:dyDescent="0.2"/>
    <row r="25977" x14ac:dyDescent="0.2"/>
    <row r="25978" x14ac:dyDescent="0.2"/>
    <row r="25979" x14ac:dyDescent="0.2"/>
    <row r="25980" x14ac:dyDescent="0.2"/>
    <row r="25981" x14ac:dyDescent="0.2"/>
    <row r="25982" x14ac:dyDescent="0.2"/>
    <row r="25983" x14ac:dyDescent="0.2"/>
    <row r="25984" x14ac:dyDescent="0.2"/>
    <row r="25985" x14ac:dyDescent="0.2"/>
    <row r="25986" x14ac:dyDescent="0.2"/>
    <row r="25987" x14ac:dyDescent="0.2"/>
    <row r="25988" x14ac:dyDescent="0.2"/>
    <row r="25989" x14ac:dyDescent="0.2"/>
    <row r="25990" x14ac:dyDescent="0.2"/>
    <row r="25991" x14ac:dyDescent="0.2"/>
    <row r="25992" x14ac:dyDescent="0.2"/>
    <row r="25993" x14ac:dyDescent="0.2"/>
    <row r="25994" x14ac:dyDescent="0.2"/>
    <row r="25995" x14ac:dyDescent="0.2"/>
    <row r="25996" x14ac:dyDescent="0.2"/>
    <row r="25997" x14ac:dyDescent="0.2"/>
    <row r="25998" x14ac:dyDescent="0.2"/>
    <row r="25999" x14ac:dyDescent="0.2"/>
    <row r="26000" x14ac:dyDescent="0.2"/>
    <row r="26001" x14ac:dyDescent="0.2"/>
    <row r="26002" x14ac:dyDescent="0.2"/>
    <row r="26003" x14ac:dyDescent="0.2"/>
    <row r="26004" x14ac:dyDescent="0.2"/>
    <row r="26005" x14ac:dyDescent="0.2"/>
    <row r="26006" x14ac:dyDescent="0.2"/>
    <row r="26007" x14ac:dyDescent="0.2"/>
    <row r="26008" x14ac:dyDescent="0.2"/>
    <row r="26009" x14ac:dyDescent="0.2"/>
    <row r="26010" x14ac:dyDescent="0.2"/>
    <row r="26011" x14ac:dyDescent="0.2"/>
    <row r="26012" x14ac:dyDescent="0.2"/>
    <row r="26013" x14ac:dyDescent="0.2"/>
    <row r="26014" x14ac:dyDescent="0.2"/>
    <row r="26015" x14ac:dyDescent="0.2"/>
    <row r="26016" x14ac:dyDescent="0.2"/>
    <row r="26017" x14ac:dyDescent="0.2"/>
    <row r="26018" x14ac:dyDescent="0.2"/>
    <row r="26019" x14ac:dyDescent="0.2"/>
    <row r="26020" x14ac:dyDescent="0.2"/>
    <row r="26021" x14ac:dyDescent="0.2"/>
    <row r="26022" x14ac:dyDescent="0.2"/>
    <row r="26023" x14ac:dyDescent="0.2"/>
    <row r="26024" x14ac:dyDescent="0.2"/>
    <row r="26025" x14ac:dyDescent="0.2"/>
    <row r="26026" x14ac:dyDescent="0.2"/>
    <row r="26027" x14ac:dyDescent="0.2"/>
    <row r="26028" x14ac:dyDescent="0.2"/>
    <row r="26029" x14ac:dyDescent="0.2"/>
    <row r="26030" x14ac:dyDescent="0.2"/>
    <row r="26031" x14ac:dyDescent="0.2"/>
    <row r="26032" x14ac:dyDescent="0.2"/>
    <row r="26033" x14ac:dyDescent="0.2"/>
    <row r="26034" x14ac:dyDescent="0.2"/>
    <row r="26035" x14ac:dyDescent="0.2"/>
    <row r="26036" x14ac:dyDescent="0.2"/>
    <row r="26037" x14ac:dyDescent="0.2"/>
    <row r="26038" x14ac:dyDescent="0.2"/>
    <row r="26039" x14ac:dyDescent="0.2"/>
    <row r="26040" x14ac:dyDescent="0.2"/>
    <row r="26041" x14ac:dyDescent="0.2"/>
    <row r="26042" x14ac:dyDescent="0.2"/>
    <row r="26043" x14ac:dyDescent="0.2"/>
    <row r="26044" x14ac:dyDescent="0.2"/>
    <row r="26045" x14ac:dyDescent="0.2"/>
    <row r="26046" x14ac:dyDescent="0.2"/>
    <row r="26047" x14ac:dyDescent="0.2"/>
    <row r="26048" x14ac:dyDescent="0.2"/>
    <row r="26049" x14ac:dyDescent="0.2"/>
    <row r="26050" x14ac:dyDescent="0.2"/>
    <row r="26051" x14ac:dyDescent="0.2"/>
    <row r="26052" x14ac:dyDescent="0.2"/>
    <row r="26053" x14ac:dyDescent="0.2"/>
    <row r="26054" x14ac:dyDescent="0.2"/>
    <row r="26055" x14ac:dyDescent="0.2"/>
    <row r="26056" x14ac:dyDescent="0.2"/>
    <row r="26057" x14ac:dyDescent="0.2"/>
    <row r="26058" x14ac:dyDescent="0.2"/>
    <row r="26059" x14ac:dyDescent="0.2"/>
    <row r="26060" x14ac:dyDescent="0.2"/>
    <row r="26061" x14ac:dyDescent="0.2"/>
    <row r="26062" x14ac:dyDescent="0.2"/>
    <row r="26063" x14ac:dyDescent="0.2"/>
    <row r="26064" x14ac:dyDescent="0.2"/>
    <row r="26065" x14ac:dyDescent="0.2"/>
    <row r="26066" x14ac:dyDescent="0.2"/>
    <row r="26067" x14ac:dyDescent="0.2"/>
    <row r="26068" x14ac:dyDescent="0.2"/>
    <row r="26069" x14ac:dyDescent="0.2"/>
    <row r="26070" x14ac:dyDescent="0.2"/>
    <row r="26071" x14ac:dyDescent="0.2"/>
    <row r="26072" x14ac:dyDescent="0.2"/>
    <row r="26073" x14ac:dyDescent="0.2"/>
    <row r="26074" x14ac:dyDescent="0.2"/>
    <row r="26075" x14ac:dyDescent="0.2"/>
    <row r="26076" x14ac:dyDescent="0.2"/>
    <row r="26077" x14ac:dyDescent="0.2"/>
    <row r="26078" x14ac:dyDescent="0.2"/>
    <row r="26079" x14ac:dyDescent="0.2"/>
    <row r="26080" x14ac:dyDescent="0.2"/>
    <row r="26081" x14ac:dyDescent="0.2"/>
    <row r="26082" x14ac:dyDescent="0.2"/>
    <row r="26083" x14ac:dyDescent="0.2"/>
    <row r="26084" x14ac:dyDescent="0.2"/>
    <row r="26085" x14ac:dyDescent="0.2"/>
    <row r="26086" x14ac:dyDescent="0.2"/>
    <row r="26087" x14ac:dyDescent="0.2"/>
    <row r="26088" x14ac:dyDescent="0.2"/>
    <row r="26089" x14ac:dyDescent="0.2"/>
    <row r="26090" x14ac:dyDescent="0.2"/>
    <row r="26091" x14ac:dyDescent="0.2"/>
    <row r="26092" x14ac:dyDescent="0.2"/>
    <row r="26093" x14ac:dyDescent="0.2"/>
    <row r="26094" x14ac:dyDescent="0.2"/>
    <row r="26095" x14ac:dyDescent="0.2"/>
    <row r="26096" x14ac:dyDescent="0.2"/>
    <row r="26097" x14ac:dyDescent="0.2"/>
    <row r="26098" x14ac:dyDescent="0.2"/>
    <row r="26099" x14ac:dyDescent="0.2"/>
    <row r="26100" x14ac:dyDescent="0.2"/>
    <row r="26101" x14ac:dyDescent="0.2"/>
    <row r="26102" x14ac:dyDescent="0.2"/>
    <row r="26103" x14ac:dyDescent="0.2"/>
    <row r="26104" x14ac:dyDescent="0.2"/>
    <row r="26105" x14ac:dyDescent="0.2"/>
    <row r="26106" x14ac:dyDescent="0.2"/>
    <row r="26107" x14ac:dyDescent="0.2"/>
    <row r="26108" x14ac:dyDescent="0.2"/>
    <row r="26109" x14ac:dyDescent="0.2"/>
    <row r="26110" x14ac:dyDescent="0.2"/>
    <row r="26111" x14ac:dyDescent="0.2"/>
    <row r="26112" x14ac:dyDescent="0.2"/>
    <row r="26113" x14ac:dyDescent="0.2"/>
    <row r="26114" x14ac:dyDescent="0.2"/>
    <row r="26115" x14ac:dyDescent="0.2"/>
    <row r="26116" x14ac:dyDescent="0.2"/>
    <row r="26117" x14ac:dyDescent="0.2"/>
    <row r="26118" x14ac:dyDescent="0.2"/>
    <row r="26119" x14ac:dyDescent="0.2"/>
    <row r="26120" x14ac:dyDescent="0.2"/>
    <row r="26121" x14ac:dyDescent="0.2"/>
    <row r="26122" x14ac:dyDescent="0.2"/>
    <row r="26123" x14ac:dyDescent="0.2"/>
    <row r="26124" x14ac:dyDescent="0.2"/>
    <row r="26125" x14ac:dyDescent="0.2"/>
    <row r="26126" x14ac:dyDescent="0.2"/>
    <row r="26127" x14ac:dyDescent="0.2"/>
    <row r="26128" x14ac:dyDescent="0.2"/>
    <row r="26129" x14ac:dyDescent="0.2"/>
    <row r="26130" x14ac:dyDescent="0.2"/>
    <row r="26131" x14ac:dyDescent="0.2"/>
    <row r="26132" x14ac:dyDescent="0.2"/>
    <row r="26133" x14ac:dyDescent="0.2"/>
    <row r="26134" x14ac:dyDescent="0.2"/>
    <row r="26135" x14ac:dyDescent="0.2"/>
    <row r="26136" x14ac:dyDescent="0.2"/>
    <row r="26137" x14ac:dyDescent="0.2"/>
    <row r="26138" x14ac:dyDescent="0.2"/>
    <row r="26139" x14ac:dyDescent="0.2"/>
    <row r="26140" x14ac:dyDescent="0.2"/>
    <row r="26141" x14ac:dyDescent="0.2"/>
    <row r="26142" x14ac:dyDescent="0.2"/>
    <row r="26143" x14ac:dyDescent="0.2"/>
    <row r="26144" x14ac:dyDescent="0.2"/>
    <row r="26145" x14ac:dyDescent="0.2"/>
    <row r="26146" x14ac:dyDescent="0.2"/>
    <row r="26147" x14ac:dyDescent="0.2"/>
    <row r="26148" x14ac:dyDescent="0.2"/>
    <row r="26149" x14ac:dyDescent="0.2"/>
    <row r="26150" x14ac:dyDescent="0.2"/>
    <row r="26151" x14ac:dyDescent="0.2"/>
    <row r="26152" x14ac:dyDescent="0.2"/>
    <row r="26153" x14ac:dyDescent="0.2"/>
    <row r="26154" x14ac:dyDescent="0.2"/>
    <row r="26155" x14ac:dyDescent="0.2"/>
    <row r="26156" x14ac:dyDescent="0.2"/>
    <row r="26157" x14ac:dyDescent="0.2"/>
    <row r="26158" x14ac:dyDescent="0.2"/>
    <row r="26159" x14ac:dyDescent="0.2"/>
    <row r="26160" x14ac:dyDescent="0.2"/>
    <row r="26161" x14ac:dyDescent="0.2"/>
    <row r="26162" x14ac:dyDescent="0.2"/>
    <row r="26163" x14ac:dyDescent="0.2"/>
    <row r="26164" x14ac:dyDescent="0.2"/>
    <row r="26165" x14ac:dyDescent="0.2"/>
    <row r="26166" x14ac:dyDescent="0.2"/>
    <row r="26167" x14ac:dyDescent="0.2"/>
    <row r="26168" x14ac:dyDescent="0.2"/>
    <row r="26169" x14ac:dyDescent="0.2"/>
    <row r="26170" x14ac:dyDescent="0.2"/>
    <row r="26171" x14ac:dyDescent="0.2"/>
    <row r="26172" x14ac:dyDescent="0.2"/>
    <row r="26173" x14ac:dyDescent="0.2"/>
    <row r="26174" x14ac:dyDescent="0.2"/>
    <row r="26175" x14ac:dyDescent="0.2"/>
    <row r="26176" x14ac:dyDescent="0.2"/>
    <row r="26177" x14ac:dyDescent="0.2"/>
    <row r="26178" x14ac:dyDescent="0.2"/>
    <row r="26179" x14ac:dyDescent="0.2"/>
    <row r="26180" x14ac:dyDescent="0.2"/>
    <row r="26181" x14ac:dyDescent="0.2"/>
    <row r="26182" x14ac:dyDescent="0.2"/>
    <row r="26183" x14ac:dyDescent="0.2"/>
    <row r="26184" x14ac:dyDescent="0.2"/>
    <row r="26185" x14ac:dyDescent="0.2"/>
    <row r="26186" x14ac:dyDescent="0.2"/>
    <row r="26187" x14ac:dyDescent="0.2"/>
    <row r="26188" x14ac:dyDescent="0.2"/>
    <row r="26189" x14ac:dyDescent="0.2"/>
    <row r="26190" x14ac:dyDescent="0.2"/>
    <row r="26191" x14ac:dyDescent="0.2"/>
    <row r="26192" x14ac:dyDescent="0.2"/>
    <row r="26193" x14ac:dyDescent="0.2"/>
    <row r="26194" x14ac:dyDescent="0.2"/>
    <row r="26195" x14ac:dyDescent="0.2"/>
    <row r="26196" x14ac:dyDescent="0.2"/>
    <row r="26197" x14ac:dyDescent="0.2"/>
    <row r="26198" x14ac:dyDescent="0.2"/>
    <row r="26199" x14ac:dyDescent="0.2"/>
    <row r="26200" x14ac:dyDescent="0.2"/>
    <row r="26201" x14ac:dyDescent="0.2"/>
    <row r="26202" x14ac:dyDescent="0.2"/>
    <row r="26203" x14ac:dyDescent="0.2"/>
    <row r="26204" x14ac:dyDescent="0.2"/>
    <row r="26205" x14ac:dyDescent="0.2"/>
    <row r="26206" x14ac:dyDescent="0.2"/>
    <row r="26207" x14ac:dyDescent="0.2"/>
    <row r="26208" x14ac:dyDescent="0.2"/>
    <row r="26209" x14ac:dyDescent="0.2"/>
    <row r="26210" x14ac:dyDescent="0.2"/>
    <row r="26211" x14ac:dyDescent="0.2"/>
    <row r="26212" x14ac:dyDescent="0.2"/>
    <row r="26213" x14ac:dyDescent="0.2"/>
    <row r="26214" x14ac:dyDescent="0.2"/>
    <row r="26215" x14ac:dyDescent="0.2"/>
    <row r="26216" x14ac:dyDescent="0.2"/>
    <row r="26217" x14ac:dyDescent="0.2"/>
    <row r="26218" x14ac:dyDescent="0.2"/>
    <row r="26219" x14ac:dyDescent="0.2"/>
    <row r="26220" x14ac:dyDescent="0.2"/>
    <row r="26221" x14ac:dyDescent="0.2"/>
    <row r="26222" x14ac:dyDescent="0.2"/>
    <row r="26223" x14ac:dyDescent="0.2"/>
    <row r="26224" x14ac:dyDescent="0.2"/>
    <row r="26225" x14ac:dyDescent="0.2"/>
    <row r="26226" x14ac:dyDescent="0.2"/>
    <row r="26227" x14ac:dyDescent="0.2"/>
    <row r="26228" x14ac:dyDescent="0.2"/>
    <row r="26229" x14ac:dyDescent="0.2"/>
    <row r="26230" x14ac:dyDescent="0.2"/>
    <row r="26231" x14ac:dyDescent="0.2"/>
    <row r="26232" x14ac:dyDescent="0.2"/>
    <row r="26233" x14ac:dyDescent="0.2"/>
    <row r="26234" x14ac:dyDescent="0.2"/>
    <row r="26235" x14ac:dyDescent="0.2"/>
    <row r="26236" x14ac:dyDescent="0.2"/>
    <row r="26237" x14ac:dyDescent="0.2"/>
    <row r="26238" x14ac:dyDescent="0.2"/>
    <row r="26239" x14ac:dyDescent="0.2"/>
    <row r="26240" x14ac:dyDescent="0.2"/>
    <row r="26241" x14ac:dyDescent="0.2"/>
    <row r="26242" x14ac:dyDescent="0.2"/>
    <row r="26243" x14ac:dyDescent="0.2"/>
    <row r="26244" x14ac:dyDescent="0.2"/>
    <row r="26245" x14ac:dyDescent="0.2"/>
    <row r="26246" x14ac:dyDescent="0.2"/>
    <row r="26247" x14ac:dyDescent="0.2"/>
    <row r="26248" x14ac:dyDescent="0.2"/>
    <row r="26249" x14ac:dyDescent="0.2"/>
    <row r="26250" x14ac:dyDescent="0.2"/>
    <row r="26251" x14ac:dyDescent="0.2"/>
    <row r="26252" x14ac:dyDescent="0.2"/>
    <row r="26253" x14ac:dyDescent="0.2"/>
    <row r="26254" x14ac:dyDescent="0.2"/>
    <row r="26255" x14ac:dyDescent="0.2"/>
    <row r="26256" x14ac:dyDescent="0.2"/>
    <row r="26257" x14ac:dyDescent="0.2"/>
    <row r="26258" x14ac:dyDescent="0.2"/>
    <row r="26259" x14ac:dyDescent="0.2"/>
    <row r="26260" x14ac:dyDescent="0.2"/>
    <row r="26261" x14ac:dyDescent="0.2"/>
    <row r="26262" x14ac:dyDescent="0.2"/>
    <row r="26263" x14ac:dyDescent="0.2"/>
    <row r="26264" x14ac:dyDescent="0.2"/>
    <row r="26265" x14ac:dyDescent="0.2"/>
    <row r="26266" x14ac:dyDescent="0.2"/>
    <row r="26267" x14ac:dyDescent="0.2"/>
    <row r="26268" x14ac:dyDescent="0.2"/>
    <row r="26269" x14ac:dyDescent="0.2"/>
    <row r="26270" x14ac:dyDescent="0.2"/>
    <row r="26271" x14ac:dyDescent="0.2"/>
    <row r="26272" x14ac:dyDescent="0.2"/>
    <row r="26273" x14ac:dyDescent="0.2"/>
    <row r="26274" x14ac:dyDescent="0.2"/>
    <row r="26275" x14ac:dyDescent="0.2"/>
    <row r="26276" x14ac:dyDescent="0.2"/>
    <row r="26277" x14ac:dyDescent="0.2"/>
    <row r="26278" x14ac:dyDescent="0.2"/>
    <row r="26279" x14ac:dyDescent="0.2"/>
    <row r="26280" x14ac:dyDescent="0.2"/>
    <row r="26281" x14ac:dyDescent="0.2"/>
    <row r="26282" x14ac:dyDescent="0.2"/>
    <row r="26283" x14ac:dyDescent="0.2"/>
    <row r="26284" x14ac:dyDescent="0.2"/>
    <row r="26285" x14ac:dyDescent="0.2"/>
    <row r="26286" x14ac:dyDescent="0.2"/>
    <row r="26287" x14ac:dyDescent="0.2"/>
    <row r="26288" x14ac:dyDescent="0.2"/>
    <row r="26289" x14ac:dyDescent="0.2"/>
    <row r="26290" x14ac:dyDescent="0.2"/>
    <row r="26291" x14ac:dyDescent="0.2"/>
    <row r="26292" x14ac:dyDescent="0.2"/>
    <row r="26293" x14ac:dyDescent="0.2"/>
    <row r="26294" x14ac:dyDescent="0.2"/>
    <row r="26295" x14ac:dyDescent="0.2"/>
    <row r="26296" x14ac:dyDescent="0.2"/>
    <row r="26297" x14ac:dyDescent="0.2"/>
    <row r="26298" x14ac:dyDescent="0.2"/>
    <row r="26299" x14ac:dyDescent="0.2"/>
    <row r="26300" x14ac:dyDescent="0.2"/>
    <row r="26301" x14ac:dyDescent="0.2"/>
    <row r="26302" x14ac:dyDescent="0.2"/>
    <row r="26303" x14ac:dyDescent="0.2"/>
    <row r="26304" x14ac:dyDescent="0.2"/>
    <row r="26305" x14ac:dyDescent="0.2"/>
    <row r="26306" x14ac:dyDescent="0.2"/>
    <row r="26307" x14ac:dyDescent="0.2"/>
    <row r="26308" x14ac:dyDescent="0.2"/>
    <row r="26309" x14ac:dyDescent="0.2"/>
    <row r="26310" x14ac:dyDescent="0.2"/>
    <row r="26311" x14ac:dyDescent="0.2"/>
    <row r="26312" x14ac:dyDescent="0.2"/>
    <row r="26313" x14ac:dyDescent="0.2"/>
    <row r="26314" x14ac:dyDescent="0.2"/>
    <row r="26315" x14ac:dyDescent="0.2"/>
    <row r="26316" x14ac:dyDescent="0.2"/>
    <row r="26317" x14ac:dyDescent="0.2"/>
    <row r="26318" x14ac:dyDescent="0.2"/>
    <row r="26319" x14ac:dyDescent="0.2"/>
    <row r="26320" x14ac:dyDescent="0.2"/>
    <row r="26321" x14ac:dyDescent="0.2"/>
    <row r="26322" x14ac:dyDescent="0.2"/>
    <row r="26323" x14ac:dyDescent="0.2"/>
    <row r="26324" x14ac:dyDescent="0.2"/>
    <row r="26325" x14ac:dyDescent="0.2"/>
    <row r="26326" x14ac:dyDescent="0.2"/>
    <row r="26327" x14ac:dyDescent="0.2"/>
    <row r="26328" x14ac:dyDescent="0.2"/>
    <row r="26329" x14ac:dyDescent="0.2"/>
    <row r="26330" x14ac:dyDescent="0.2"/>
    <row r="26331" x14ac:dyDescent="0.2"/>
    <row r="26332" x14ac:dyDescent="0.2"/>
    <row r="26333" x14ac:dyDescent="0.2"/>
    <row r="26334" x14ac:dyDescent="0.2"/>
    <row r="26335" x14ac:dyDescent="0.2"/>
    <row r="26336" x14ac:dyDescent="0.2"/>
    <row r="26337" x14ac:dyDescent="0.2"/>
    <row r="26338" x14ac:dyDescent="0.2"/>
    <row r="26339" x14ac:dyDescent="0.2"/>
    <row r="26340" x14ac:dyDescent="0.2"/>
    <row r="26341" x14ac:dyDescent="0.2"/>
    <row r="26342" x14ac:dyDescent="0.2"/>
    <row r="26343" x14ac:dyDescent="0.2"/>
    <row r="26344" x14ac:dyDescent="0.2"/>
    <row r="26345" x14ac:dyDescent="0.2"/>
    <row r="26346" x14ac:dyDescent="0.2"/>
    <row r="26347" x14ac:dyDescent="0.2"/>
    <row r="26348" x14ac:dyDescent="0.2"/>
    <row r="26349" x14ac:dyDescent="0.2"/>
    <row r="26350" x14ac:dyDescent="0.2"/>
    <row r="26351" x14ac:dyDescent="0.2"/>
    <row r="26352" x14ac:dyDescent="0.2"/>
    <row r="26353" x14ac:dyDescent="0.2"/>
    <row r="26354" x14ac:dyDescent="0.2"/>
    <row r="26355" x14ac:dyDescent="0.2"/>
    <row r="26356" x14ac:dyDescent="0.2"/>
    <row r="26357" x14ac:dyDescent="0.2"/>
    <row r="26358" x14ac:dyDescent="0.2"/>
    <row r="26359" x14ac:dyDescent="0.2"/>
    <row r="26360" x14ac:dyDescent="0.2"/>
    <row r="26361" x14ac:dyDescent="0.2"/>
    <row r="26362" x14ac:dyDescent="0.2"/>
    <row r="26363" x14ac:dyDescent="0.2"/>
    <row r="26364" x14ac:dyDescent="0.2"/>
    <row r="26365" x14ac:dyDescent="0.2"/>
    <row r="26366" x14ac:dyDescent="0.2"/>
    <row r="26367" x14ac:dyDescent="0.2"/>
    <row r="26368" x14ac:dyDescent="0.2"/>
    <row r="26369" x14ac:dyDescent="0.2"/>
    <row r="26370" x14ac:dyDescent="0.2"/>
    <row r="26371" x14ac:dyDescent="0.2"/>
    <row r="26372" x14ac:dyDescent="0.2"/>
    <row r="26373" x14ac:dyDescent="0.2"/>
    <row r="26374" x14ac:dyDescent="0.2"/>
    <row r="26375" x14ac:dyDescent="0.2"/>
    <row r="26376" x14ac:dyDescent="0.2"/>
    <row r="26377" x14ac:dyDescent="0.2"/>
    <row r="26378" x14ac:dyDescent="0.2"/>
    <row r="26379" x14ac:dyDescent="0.2"/>
    <row r="26380" x14ac:dyDescent="0.2"/>
    <row r="26381" x14ac:dyDescent="0.2"/>
    <row r="26382" x14ac:dyDescent="0.2"/>
    <row r="26383" x14ac:dyDescent="0.2"/>
    <row r="26384" x14ac:dyDescent="0.2"/>
    <row r="26385" x14ac:dyDescent="0.2"/>
    <row r="26386" x14ac:dyDescent="0.2"/>
    <row r="26387" x14ac:dyDescent="0.2"/>
    <row r="26388" x14ac:dyDescent="0.2"/>
    <row r="26389" x14ac:dyDescent="0.2"/>
    <row r="26390" x14ac:dyDescent="0.2"/>
    <row r="26391" x14ac:dyDescent="0.2"/>
    <row r="26392" x14ac:dyDescent="0.2"/>
    <row r="26393" x14ac:dyDescent="0.2"/>
    <row r="26394" x14ac:dyDescent="0.2"/>
    <row r="26395" x14ac:dyDescent="0.2"/>
    <row r="26396" x14ac:dyDescent="0.2"/>
    <row r="26397" x14ac:dyDescent="0.2"/>
    <row r="26398" x14ac:dyDescent="0.2"/>
    <row r="26399" x14ac:dyDescent="0.2"/>
    <row r="26400" x14ac:dyDescent="0.2"/>
    <row r="26401" x14ac:dyDescent="0.2"/>
    <row r="26402" x14ac:dyDescent="0.2"/>
    <row r="26403" x14ac:dyDescent="0.2"/>
    <row r="26404" x14ac:dyDescent="0.2"/>
    <row r="26405" x14ac:dyDescent="0.2"/>
    <row r="26406" x14ac:dyDescent="0.2"/>
    <row r="26407" x14ac:dyDescent="0.2"/>
    <row r="26408" x14ac:dyDescent="0.2"/>
    <row r="26409" x14ac:dyDescent="0.2"/>
    <row r="26410" x14ac:dyDescent="0.2"/>
    <row r="26411" x14ac:dyDescent="0.2"/>
    <row r="26412" x14ac:dyDescent="0.2"/>
    <row r="26413" x14ac:dyDescent="0.2"/>
    <row r="26414" x14ac:dyDescent="0.2"/>
    <row r="26415" x14ac:dyDescent="0.2"/>
    <row r="26416" x14ac:dyDescent="0.2"/>
    <row r="26417" x14ac:dyDescent="0.2"/>
    <row r="26418" x14ac:dyDescent="0.2"/>
    <row r="26419" x14ac:dyDescent="0.2"/>
    <row r="26420" x14ac:dyDescent="0.2"/>
    <row r="26421" x14ac:dyDescent="0.2"/>
    <row r="26422" x14ac:dyDescent="0.2"/>
    <row r="26423" x14ac:dyDescent="0.2"/>
    <row r="26424" x14ac:dyDescent="0.2"/>
    <row r="26425" x14ac:dyDescent="0.2"/>
    <row r="26426" x14ac:dyDescent="0.2"/>
    <row r="26427" x14ac:dyDescent="0.2"/>
    <row r="26428" x14ac:dyDescent="0.2"/>
    <row r="26429" x14ac:dyDescent="0.2"/>
    <row r="26430" x14ac:dyDescent="0.2"/>
    <row r="26431" x14ac:dyDescent="0.2"/>
    <row r="26432" x14ac:dyDescent="0.2"/>
    <row r="26433" x14ac:dyDescent="0.2"/>
    <row r="26434" x14ac:dyDescent="0.2"/>
    <row r="26435" x14ac:dyDescent="0.2"/>
    <row r="26436" x14ac:dyDescent="0.2"/>
    <row r="26437" x14ac:dyDescent="0.2"/>
    <row r="26438" x14ac:dyDescent="0.2"/>
    <row r="26439" x14ac:dyDescent="0.2"/>
    <row r="26440" x14ac:dyDescent="0.2"/>
    <row r="26441" x14ac:dyDescent="0.2"/>
    <row r="26442" x14ac:dyDescent="0.2"/>
    <row r="26443" x14ac:dyDescent="0.2"/>
    <row r="26444" x14ac:dyDescent="0.2"/>
    <row r="26445" x14ac:dyDescent="0.2"/>
    <row r="26446" x14ac:dyDescent="0.2"/>
    <row r="26447" x14ac:dyDescent="0.2"/>
    <row r="26448" x14ac:dyDescent="0.2"/>
    <row r="26449" x14ac:dyDescent="0.2"/>
    <row r="26450" x14ac:dyDescent="0.2"/>
    <row r="26451" x14ac:dyDescent="0.2"/>
    <row r="26452" x14ac:dyDescent="0.2"/>
    <row r="26453" x14ac:dyDescent="0.2"/>
    <row r="26454" x14ac:dyDescent="0.2"/>
    <row r="26455" x14ac:dyDescent="0.2"/>
    <row r="26456" x14ac:dyDescent="0.2"/>
    <row r="26457" x14ac:dyDescent="0.2"/>
    <row r="26458" x14ac:dyDescent="0.2"/>
    <row r="26459" x14ac:dyDescent="0.2"/>
    <row r="26460" x14ac:dyDescent="0.2"/>
    <row r="26461" x14ac:dyDescent="0.2"/>
    <row r="26462" x14ac:dyDescent="0.2"/>
    <row r="26463" x14ac:dyDescent="0.2"/>
    <row r="26464" x14ac:dyDescent="0.2"/>
    <row r="26465" x14ac:dyDescent="0.2"/>
    <row r="26466" x14ac:dyDescent="0.2"/>
    <row r="26467" x14ac:dyDescent="0.2"/>
    <row r="26468" x14ac:dyDescent="0.2"/>
    <row r="26469" x14ac:dyDescent="0.2"/>
    <row r="26470" x14ac:dyDescent="0.2"/>
    <row r="26471" x14ac:dyDescent="0.2"/>
    <row r="26472" x14ac:dyDescent="0.2"/>
    <row r="26473" x14ac:dyDescent="0.2"/>
    <row r="26474" x14ac:dyDescent="0.2"/>
    <row r="26475" x14ac:dyDescent="0.2"/>
    <row r="26476" x14ac:dyDescent="0.2"/>
    <row r="26477" x14ac:dyDescent="0.2"/>
    <row r="26478" x14ac:dyDescent="0.2"/>
    <row r="26479" x14ac:dyDescent="0.2"/>
    <row r="26480" x14ac:dyDescent="0.2"/>
    <row r="26481" x14ac:dyDescent="0.2"/>
    <row r="26482" x14ac:dyDescent="0.2"/>
    <row r="26483" x14ac:dyDescent="0.2"/>
    <row r="26484" x14ac:dyDescent="0.2"/>
    <row r="26485" x14ac:dyDescent="0.2"/>
    <row r="26486" x14ac:dyDescent="0.2"/>
    <row r="26487" x14ac:dyDescent="0.2"/>
    <row r="26488" x14ac:dyDescent="0.2"/>
    <row r="26489" x14ac:dyDescent="0.2"/>
    <row r="26490" x14ac:dyDescent="0.2"/>
    <row r="26491" x14ac:dyDescent="0.2"/>
    <row r="26492" x14ac:dyDescent="0.2"/>
    <row r="26493" x14ac:dyDescent="0.2"/>
    <row r="26494" x14ac:dyDescent="0.2"/>
    <row r="26495" x14ac:dyDescent="0.2"/>
    <row r="26496" x14ac:dyDescent="0.2"/>
    <row r="26497" x14ac:dyDescent="0.2"/>
    <row r="26498" x14ac:dyDescent="0.2"/>
    <row r="26499" x14ac:dyDescent="0.2"/>
    <row r="26500" x14ac:dyDescent="0.2"/>
    <row r="26501" x14ac:dyDescent="0.2"/>
    <row r="26502" x14ac:dyDescent="0.2"/>
    <row r="26503" x14ac:dyDescent="0.2"/>
    <row r="26504" x14ac:dyDescent="0.2"/>
    <row r="26505" x14ac:dyDescent="0.2"/>
    <row r="26506" x14ac:dyDescent="0.2"/>
    <row r="26507" x14ac:dyDescent="0.2"/>
    <row r="26508" x14ac:dyDescent="0.2"/>
    <row r="26509" x14ac:dyDescent="0.2"/>
    <row r="26510" x14ac:dyDescent="0.2"/>
    <row r="26511" x14ac:dyDescent="0.2"/>
    <row r="26512" x14ac:dyDescent="0.2"/>
    <row r="26513" x14ac:dyDescent="0.2"/>
    <row r="26514" x14ac:dyDescent="0.2"/>
    <row r="26515" x14ac:dyDescent="0.2"/>
    <row r="26516" x14ac:dyDescent="0.2"/>
    <row r="26517" x14ac:dyDescent="0.2"/>
    <row r="26518" x14ac:dyDescent="0.2"/>
    <row r="26519" x14ac:dyDescent="0.2"/>
    <row r="26520" x14ac:dyDescent="0.2"/>
    <row r="26521" x14ac:dyDescent="0.2"/>
    <row r="26522" x14ac:dyDescent="0.2"/>
    <row r="26523" x14ac:dyDescent="0.2"/>
    <row r="26524" x14ac:dyDescent="0.2"/>
    <row r="26525" x14ac:dyDescent="0.2"/>
    <row r="26526" x14ac:dyDescent="0.2"/>
    <row r="26527" x14ac:dyDescent="0.2"/>
    <row r="26528" x14ac:dyDescent="0.2"/>
    <row r="26529" x14ac:dyDescent="0.2"/>
    <row r="26530" x14ac:dyDescent="0.2"/>
    <row r="26531" x14ac:dyDescent="0.2"/>
    <row r="26532" x14ac:dyDescent="0.2"/>
    <row r="26533" x14ac:dyDescent="0.2"/>
    <row r="26534" x14ac:dyDescent="0.2"/>
    <row r="26535" x14ac:dyDescent="0.2"/>
    <row r="26536" x14ac:dyDescent="0.2"/>
    <row r="26537" x14ac:dyDescent="0.2"/>
    <row r="26538" x14ac:dyDescent="0.2"/>
    <row r="26539" x14ac:dyDescent="0.2"/>
    <row r="26540" x14ac:dyDescent="0.2"/>
    <row r="26541" x14ac:dyDescent="0.2"/>
    <row r="26542" x14ac:dyDescent="0.2"/>
    <row r="26543" x14ac:dyDescent="0.2"/>
    <row r="26544" x14ac:dyDescent="0.2"/>
    <row r="26545" x14ac:dyDescent="0.2"/>
    <row r="26546" x14ac:dyDescent="0.2"/>
    <row r="26547" x14ac:dyDescent="0.2"/>
    <row r="26548" x14ac:dyDescent="0.2"/>
    <row r="26549" x14ac:dyDescent="0.2"/>
    <row r="26550" x14ac:dyDescent="0.2"/>
    <row r="26551" x14ac:dyDescent="0.2"/>
    <row r="26552" x14ac:dyDescent="0.2"/>
    <row r="26553" x14ac:dyDescent="0.2"/>
    <row r="26554" x14ac:dyDescent="0.2"/>
    <row r="26555" x14ac:dyDescent="0.2"/>
    <row r="26556" x14ac:dyDescent="0.2"/>
    <row r="26557" x14ac:dyDescent="0.2"/>
    <row r="26558" x14ac:dyDescent="0.2"/>
    <row r="26559" x14ac:dyDescent="0.2"/>
    <row r="26560" x14ac:dyDescent="0.2"/>
    <row r="26561" x14ac:dyDescent="0.2"/>
    <row r="26562" x14ac:dyDescent="0.2"/>
    <row r="26563" x14ac:dyDescent="0.2"/>
    <row r="26564" x14ac:dyDescent="0.2"/>
    <row r="26565" x14ac:dyDescent="0.2"/>
    <row r="26566" x14ac:dyDescent="0.2"/>
    <row r="26567" x14ac:dyDescent="0.2"/>
    <row r="26568" x14ac:dyDescent="0.2"/>
    <row r="26569" x14ac:dyDescent="0.2"/>
    <row r="26570" x14ac:dyDescent="0.2"/>
    <row r="26571" x14ac:dyDescent="0.2"/>
    <row r="26572" x14ac:dyDescent="0.2"/>
    <row r="26573" x14ac:dyDescent="0.2"/>
    <row r="26574" x14ac:dyDescent="0.2"/>
    <row r="26575" x14ac:dyDescent="0.2"/>
    <row r="26576" x14ac:dyDescent="0.2"/>
    <row r="26577" x14ac:dyDescent="0.2"/>
    <row r="26578" x14ac:dyDescent="0.2"/>
    <row r="26579" x14ac:dyDescent="0.2"/>
    <row r="26580" x14ac:dyDescent="0.2"/>
    <row r="26581" x14ac:dyDescent="0.2"/>
    <row r="26582" x14ac:dyDescent="0.2"/>
    <row r="26583" x14ac:dyDescent="0.2"/>
    <row r="26584" x14ac:dyDescent="0.2"/>
    <row r="26585" x14ac:dyDescent="0.2"/>
    <row r="26586" x14ac:dyDescent="0.2"/>
    <row r="26587" x14ac:dyDescent="0.2"/>
    <row r="26588" x14ac:dyDescent="0.2"/>
    <row r="26589" x14ac:dyDescent="0.2"/>
    <row r="26590" x14ac:dyDescent="0.2"/>
    <row r="26591" x14ac:dyDescent="0.2"/>
    <row r="26592" x14ac:dyDescent="0.2"/>
    <row r="26593" x14ac:dyDescent="0.2"/>
    <row r="26594" x14ac:dyDescent="0.2"/>
    <row r="26595" x14ac:dyDescent="0.2"/>
    <row r="26596" x14ac:dyDescent="0.2"/>
    <row r="26597" x14ac:dyDescent="0.2"/>
    <row r="26598" x14ac:dyDescent="0.2"/>
    <row r="26599" x14ac:dyDescent="0.2"/>
    <row r="26600" x14ac:dyDescent="0.2"/>
    <row r="26601" x14ac:dyDescent="0.2"/>
    <row r="26602" x14ac:dyDescent="0.2"/>
    <row r="26603" x14ac:dyDescent="0.2"/>
    <row r="26604" x14ac:dyDescent="0.2"/>
    <row r="26605" x14ac:dyDescent="0.2"/>
    <row r="26606" x14ac:dyDescent="0.2"/>
    <row r="26607" x14ac:dyDescent="0.2"/>
    <row r="26608" x14ac:dyDescent="0.2"/>
    <row r="26609" x14ac:dyDescent="0.2"/>
    <row r="26610" x14ac:dyDescent="0.2"/>
    <row r="26611" x14ac:dyDescent="0.2"/>
    <row r="26612" x14ac:dyDescent="0.2"/>
    <row r="26613" x14ac:dyDescent="0.2"/>
    <row r="26614" x14ac:dyDescent="0.2"/>
    <row r="26615" x14ac:dyDescent="0.2"/>
    <row r="26616" x14ac:dyDescent="0.2"/>
    <row r="26617" x14ac:dyDescent="0.2"/>
    <row r="26618" x14ac:dyDescent="0.2"/>
    <row r="26619" x14ac:dyDescent="0.2"/>
    <row r="26620" x14ac:dyDescent="0.2"/>
    <row r="26621" x14ac:dyDescent="0.2"/>
    <row r="26622" x14ac:dyDescent="0.2"/>
    <row r="26623" x14ac:dyDescent="0.2"/>
    <row r="26624" x14ac:dyDescent="0.2"/>
    <row r="26625" x14ac:dyDescent="0.2"/>
    <row r="26626" x14ac:dyDescent="0.2"/>
    <row r="26627" x14ac:dyDescent="0.2"/>
    <row r="26628" x14ac:dyDescent="0.2"/>
    <row r="26629" x14ac:dyDescent="0.2"/>
    <row r="26630" x14ac:dyDescent="0.2"/>
    <row r="26631" x14ac:dyDescent="0.2"/>
    <row r="26632" x14ac:dyDescent="0.2"/>
    <row r="26633" x14ac:dyDescent="0.2"/>
    <row r="26634" x14ac:dyDescent="0.2"/>
    <row r="26635" x14ac:dyDescent="0.2"/>
    <row r="26636" x14ac:dyDescent="0.2"/>
    <row r="26637" x14ac:dyDescent="0.2"/>
    <row r="26638" x14ac:dyDescent="0.2"/>
    <row r="26639" x14ac:dyDescent="0.2"/>
    <row r="26640" x14ac:dyDescent="0.2"/>
    <row r="26641" x14ac:dyDescent="0.2"/>
    <row r="26642" x14ac:dyDescent="0.2"/>
    <row r="26643" x14ac:dyDescent="0.2"/>
    <row r="26644" x14ac:dyDescent="0.2"/>
    <row r="26645" x14ac:dyDescent="0.2"/>
    <row r="26646" x14ac:dyDescent="0.2"/>
    <row r="26647" x14ac:dyDescent="0.2"/>
    <row r="26648" x14ac:dyDescent="0.2"/>
    <row r="26649" x14ac:dyDescent="0.2"/>
    <row r="26650" x14ac:dyDescent="0.2"/>
    <row r="26651" x14ac:dyDescent="0.2"/>
    <row r="26652" x14ac:dyDescent="0.2"/>
    <row r="26653" x14ac:dyDescent="0.2"/>
    <row r="26654" x14ac:dyDescent="0.2"/>
    <row r="26655" x14ac:dyDescent="0.2"/>
    <row r="26656" x14ac:dyDescent="0.2"/>
    <row r="26657" x14ac:dyDescent="0.2"/>
    <row r="26658" x14ac:dyDescent="0.2"/>
    <row r="26659" x14ac:dyDescent="0.2"/>
    <row r="26660" x14ac:dyDescent="0.2"/>
    <row r="26661" x14ac:dyDescent="0.2"/>
    <row r="26662" x14ac:dyDescent="0.2"/>
    <row r="26663" x14ac:dyDescent="0.2"/>
    <row r="26664" x14ac:dyDescent="0.2"/>
    <row r="26665" x14ac:dyDescent="0.2"/>
    <row r="26666" x14ac:dyDescent="0.2"/>
    <row r="26667" x14ac:dyDescent="0.2"/>
    <row r="26668" x14ac:dyDescent="0.2"/>
    <row r="26669" x14ac:dyDescent="0.2"/>
    <row r="26670" x14ac:dyDescent="0.2"/>
    <row r="26671" x14ac:dyDescent="0.2"/>
    <row r="26672" x14ac:dyDescent="0.2"/>
    <row r="26673" x14ac:dyDescent="0.2"/>
    <row r="26674" x14ac:dyDescent="0.2"/>
    <row r="26675" x14ac:dyDescent="0.2"/>
    <row r="26676" x14ac:dyDescent="0.2"/>
    <row r="26677" x14ac:dyDescent="0.2"/>
    <row r="26678" x14ac:dyDescent="0.2"/>
    <row r="26679" x14ac:dyDescent="0.2"/>
    <row r="26680" x14ac:dyDescent="0.2"/>
    <row r="26681" x14ac:dyDescent="0.2"/>
    <row r="26682" x14ac:dyDescent="0.2"/>
    <row r="26683" x14ac:dyDescent="0.2"/>
    <row r="26684" x14ac:dyDescent="0.2"/>
    <row r="26685" x14ac:dyDescent="0.2"/>
    <row r="26686" x14ac:dyDescent="0.2"/>
    <row r="26687" x14ac:dyDescent="0.2"/>
    <row r="26688" x14ac:dyDescent="0.2"/>
    <row r="26689" x14ac:dyDescent="0.2"/>
    <row r="26690" x14ac:dyDescent="0.2"/>
    <row r="26691" x14ac:dyDescent="0.2"/>
    <row r="26692" x14ac:dyDescent="0.2"/>
    <row r="26693" x14ac:dyDescent="0.2"/>
    <row r="26694" x14ac:dyDescent="0.2"/>
    <row r="26695" x14ac:dyDescent="0.2"/>
    <row r="26696" x14ac:dyDescent="0.2"/>
    <row r="26697" x14ac:dyDescent="0.2"/>
    <row r="26698" x14ac:dyDescent="0.2"/>
    <row r="26699" x14ac:dyDescent="0.2"/>
    <row r="26700" x14ac:dyDescent="0.2"/>
    <row r="26701" x14ac:dyDescent="0.2"/>
    <row r="26702" x14ac:dyDescent="0.2"/>
    <row r="26703" x14ac:dyDescent="0.2"/>
    <row r="26704" x14ac:dyDescent="0.2"/>
    <row r="26705" x14ac:dyDescent="0.2"/>
    <row r="26706" x14ac:dyDescent="0.2"/>
    <row r="26707" x14ac:dyDescent="0.2"/>
    <row r="26708" x14ac:dyDescent="0.2"/>
    <row r="26709" x14ac:dyDescent="0.2"/>
    <row r="26710" x14ac:dyDescent="0.2"/>
    <row r="26711" x14ac:dyDescent="0.2"/>
    <row r="26712" x14ac:dyDescent="0.2"/>
    <row r="26713" x14ac:dyDescent="0.2"/>
    <row r="26714" x14ac:dyDescent="0.2"/>
    <row r="26715" x14ac:dyDescent="0.2"/>
    <row r="26716" x14ac:dyDescent="0.2"/>
    <row r="26717" x14ac:dyDescent="0.2"/>
    <row r="26718" x14ac:dyDescent="0.2"/>
    <row r="26719" x14ac:dyDescent="0.2"/>
    <row r="26720" x14ac:dyDescent="0.2"/>
    <row r="26721" x14ac:dyDescent="0.2"/>
    <row r="26722" x14ac:dyDescent="0.2"/>
    <row r="26723" x14ac:dyDescent="0.2"/>
    <row r="26724" x14ac:dyDescent="0.2"/>
    <row r="26725" x14ac:dyDescent="0.2"/>
    <row r="26726" x14ac:dyDescent="0.2"/>
    <row r="26727" x14ac:dyDescent="0.2"/>
    <row r="26728" x14ac:dyDescent="0.2"/>
    <row r="26729" x14ac:dyDescent="0.2"/>
    <row r="26730" x14ac:dyDescent="0.2"/>
    <row r="26731" x14ac:dyDescent="0.2"/>
    <row r="26732" x14ac:dyDescent="0.2"/>
    <row r="26733" x14ac:dyDescent="0.2"/>
    <row r="26734" x14ac:dyDescent="0.2"/>
    <row r="26735" x14ac:dyDescent="0.2"/>
    <row r="26736" x14ac:dyDescent="0.2"/>
    <row r="26737" x14ac:dyDescent="0.2"/>
    <row r="26738" x14ac:dyDescent="0.2"/>
    <row r="26739" x14ac:dyDescent="0.2"/>
    <row r="26740" x14ac:dyDescent="0.2"/>
    <row r="26741" x14ac:dyDescent="0.2"/>
    <row r="26742" x14ac:dyDescent="0.2"/>
    <row r="26743" x14ac:dyDescent="0.2"/>
    <row r="26744" x14ac:dyDescent="0.2"/>
    <row r="26745" x14ac:dyDescent="0.2"/>
    <row r="26746" x14ac:dyDescent="0.2"/>
    <row r="26747" x14ac:dyDescent="0.2"/>
    <row r="26748" x14ac:dyDescent="0.2"/>
    <row r="26749" x14ac:dyDescent="0.2"/>
    <row r="26750" x14ac:dyDescent="0.2"/>
    <row r="26751" x14ac:dyDescent="0.2"/>
    <row r="26752" x14ac:dyDescent="0.2"/>
    <row r="26753" x14ac:dyDescent="0.2"/>
    <row r="26754" x14ac:dyDescent="0.2"/>
    <row r="26755" x14ac:dyDescent="0.2"/>
    <row r="26756" x14ac:dyDescent="0.2"/>
    <row r="26757" x14ac:dyDescent="0.2"/>
    <row r="26758" x14ac:dyDescent="0.2"/>
    <row r="26759" x14ac:dyDescent="0.2"/>
    <row r="26760" x14ac:dyDescent="0.2"/>
    <row r="26761" x14ac:dyDescent="0.2"/>
    <row r="26762" x14ac:dyDescent="0.2"/>
    <row r="26763" x14ac:dyDescent="0.2"/>
    <row r="26764" x14ac:dyDescent="0.2"/>
    <row r="26765" x14ac:dyDescent="0.2"/>
    <row r="26766" x14ac:dyDescent="0.2"/>
    <row r="26767" x14ac:dyDescent="0.2"/>
    <row r="26768" x14ac:dyDescent="0.2"/>
    <row r="26769" x14ac:dyDescent="0.2"/>
    <row r="26770" x14ac:dyDescent="0.2"/>
    <row r="26771" x14ac:dyDescent="0.2"/>
    <row r="26772" x14ac:dyDescent="0.2"/>
    <row r="26773" x14ac:dyDescent="0.2"/>
    <row r="26774" x14ac:dyDescent="0.2"/>
    <row r="26775" x14ac:dyDescent="0.2"/>
    <row r="26776" x14ac:dyDescent="0.2"/>
    <row r="26777" x14ac:dyDescent="0.2"/>
    <row r="26778" x14ac:dyDescent="0.2"/>
    <row r="26779" x14ac:dyDescent="0.2"/>
    <row r="26780" x14ac:dyDescent="0.2"/>
    <row r="26781" x14ac:dyDescent="0.2"/>
    <row r="26782" x14ac:dyDescent="0.2"/>
    <row r="26783" x14ac:dyDescent="0.2"/>
    <row r="26784" x14ac:dyDescent="0.2"/>
    <row r="26785" x14ac:dyDescent="0.2"/>
    <row r="26786" x14ac:dyDescent="0.2"/>
    <row r="26787" x14ac:dyDescent="0.2"/>
    <row r="26788" x14ac:dyDescent="0.2"/>
    <row r="26789" x14ac:dyDescent="0.2"/>
    <row r="26790" x14ac:dyDescent="0.2"/>
    <row r="26791" x14ac:dyDescent="0.2"/>
    <row r="26792" x14ac:dyDescent="0.2"/>
    <row r="26793" x14ac:dyDescent="0.2"/>
    <row r="26794" x14ac:dyDescent="0.2"/>
    <row r="26795" x14ac:dyDescent="0.2"/>
    <row r="26796" x14ac:dyDescent="0.2"/>
    <row r="26797" x14ac:dyDescent="0.2"/>
    <row r="26798" x14ac:dyDescent="0.2"/>
    <row r="26799" x14ac:dyDescent="0.2"/>
    <row r="26800" x14ac:dyDescent="0.2"/>
    <row r="26801" x14ac:dyDescent="0.2"/>
    <row r="26802" x14ac:dyDescent="0.2"/>
    <row r="26803" x14ac:dyDescent="0.2"/>
    <row r="26804" x14ac:dyDescent="0.2"/>
    <row r="26805" x14ac:dyDescent="0.2"/>
    <row r="26806" x14ac:dyDescent="0.2"/>
    <row r="26807" x14ac:dyDescent="0.2"/>
    <row r="26808" x14ac:dyDescent="0.2"/>
    <row r="26809" x14ac:dyDescent="0.2"/>
    <row r="26810" x14ac:dyDescent="0.2"/>
    <row r="26811" x14ac:dyDescent="0.2"/>
    <row r="26812" x14ac:dyDescent="0.2"/>
    <row r="26813" x14ac:dyDescent="0.2"/>
    <row r="26814" x14ac:dyDescent="0.2"/>
    <row r="26815" x14ac:dyDescent="0.2"/>
    <row r="26816" x14ac:dyDescent="0.2"/>
    <row r="26817" x14ac:dyDescent="0.2"/>
    <row r="26818" x14ac:dyDescent="0.2"/>
    <row r="26819" x14ac:dyDescent="0.2"/>
    <row r="26820" x14ac:dyDescent="0.2"/>
    <row r="26821" x14ac:dyDescent="0.2"/>
    <row r="26822" x14ac:dyDescent="0.2"/>
    <row r="26823" x14ac:dyDescent="0.2"/>
    <row r="26824" x14ac:dyDescent="0.2"/>
    <row r="26825" x14ac:dyDescent="0.2"/>
    <row r="26826" x14ac:dyDescent="0.2"/>
    <row r="26827" x14ac:dyDescent="0.2"/>
    <row r="26828" x14ac:dyDescent="0.2"/>
    <row r="26829" x14ac:dyDescent="0.2"/>
    <row r="26830" x14ac:dyDescent="0.2"/>
    <row r="26831" x14ac:dyDescent="0.2"/>
    <row r="26832" x14ac:dyDescent="0.2"/>
    <row r="26833" x14ac:dyDescent="0.2"/>
    <row r="26834" x14ac:dyDescent="0.2"/>
    <row r="26835" x14ac:dyDescent="0.2"/>
    <row r="26836" x14ac:dyDescent="0.2"/>
    <row r="26837" x14ac:dyDescent="0.2"/>
    <row r="26838" x14ac:dyDescent="0.2"/>
    <row r="26839" x14ac:dyDescent="0.2"/>
    <row r="26840" x14ac:dyDescent="0.2"/>
    <row r="26841" x14ac:dyDescent="0.2"/>
    <row r="26842" x14ac:dyDescent="0.2"/>
    <row r="26843" x14ac:dyDescent="0.2"/>
    <row r="26844" x14ac:dyDescent="0.2"/>
    <row r="26845" x14ac:dyDescent="0.2"/>
    <row r="26846" x14ac:dyDescent="0.2"/>
    <row r="26847" x14ac:dyDescent="0.2"/>
    <row r="26848" x14ac:dyDescent="0.2"/>
    <row r="26849" x14ac:dyDescent="0.2"/>
    <row r="26850" x14ac:dyDescent="0.2"/>
    <row r="26851" x14ac:dyDescent="0.2"/>
    <row r="26852" x14ac:dyDescent="0.2"/>
    <row r="26853" x14ac:dyDescent="0.2"/>
    <row r="26854" x14ac:dyDescent="0.2"/>
    <row r="26855" x14ac:dyDescent="0.2"/>
    <row r="26856" x14ac:dyDescent="0.2"/>
    <row r="26857" x14ac:dyDescent="0.2"/>
    <row r="26858" x14ac:dyDescent="0.2"/>
    <row r="26859" x14ac:dyDescent="0.2"/>
    <row r="26860" x14ac:dyDescent="0.2"/>
    <row r="26861" x14ac:dyDescent="0.2"/>
    <row r="26862" x14ac:dyDescent="0.2"/>
    <row r="26863" x14ac:dyDescent="0.2"/>
    <row r="26864" x14ac:dyDescent="0.2"/>
    <row r="26865" x14ac:dyDescent="0.2"/>
    <row r="26866" x14ac:dyDescent="0.2"/>
    <row r="26867" x14ac:dyDescent="0.2"/>
    <row r="26868" x14ac:dyDescent="0.2"/>
    <row r="26869" x14ac:dyDescent="0.2"/>
    <row r="26870" x14ac:dyDescent="0.2"/>
    <row r="26871" x14ac:dyDescent="0.2"/>
    <row r="26872" x14ac:dyDescent="0.2"/>
    <row r="26873" x14ac:dyDescent="0.2"/>
    <row r="26874" x14ac:dyDescent="0.2"/>
    <row r="26875" x14ac:dyDescent="0.2"/>
    <row r="26876" x14ac:dyDescent="0.2"/>
    <row r="26877" x14ac:dyDescent="0.2"/>
    <row r="26878" x14ac:dyDescent="0.2"/>
    <row r="26879" x14ac:dyDescent="0.2"/>
    <row r="26880" x14ac:dyDescent="0.2"/>
    <row r="26881" x14ac:dyDescent="0.2"/>
    <row r="26882" x14ac:dyDescent="0.2"/>
    <row r="26883" x14ac:dyDescent="0.2"/>
    <row r="26884" x14ac:dyDescent="0.2"/>
    <row r="26885" x14ac:dyDescent="0.2"/>
    <row r="26886" x14ac:dyDescent="0.2"/>
    <row r="26887" x14ac:dyDescent="0.2"/>
    <row r="26888" x14ac:dyDescent="0.2"/>
    <row r="26889" x14ac:dyDescent="0.2"/>
    <row r="26890" x14ac:dyDescent="0.2"/>
    <row r="26891" x14ac:dyDescent="0.2"/>
    <row r="26892" x14ac:dyDescent="0.2"/>
    <row r="26893" x14ac:dyDescent="0.2"/>
    <row r="26894" x14ac:dyDescent="0.2"/>
    <row r="26895" x14ac:dyDescent="0.2"/>
    <row r="26896" x14ac:dyDescent="0.2"/>
    <row r="26897" x14ac:dyDescent="0.2"/>
    <row r="26898" x14ac:dyDescent="0.2"/>
    <row r="26899" x14ac:dyDescent="0.2"/>
    <row r="26900" x14ac:dyDescent="0.2"/>
    <row r="26901" x14ac:dyDescent="0.2"/>
    <row r="26902" x14ac:dyDescent="0.2"/>
    <row r="26903" x14ac:dyDescent="0.2"/>
    <row r="26904" x14ac:dyDescent="0.2"/>
    <row r="26905" x14ac:dyDescent="0.2"/>
    <row r="26906" x14ac:dyDescent="0.2"/>
    <row r="26907" x14ac:dyDescent="0.2"/>
    <row r="26908" x14ac:dyDescent="0.2"/>
    <row r="26909" x14ac:dyDescent="0.2"/>
    <row r="26910" x14ac:dyDescent="0.2"/>
    <row r="26911" x14ac:dyDescent="0.2"/>
    <row r="26912" x14ac:dyDescent="0.2"/>
    <row r="26913" x14ac:dyDescent="0.2"/>
    <row r="26914" x14ac:dyDescent="0.2"/>
    <row r="26915" x14ac:dyDescent="0.2"/>
    <row r="26916" x14ac:dyDescent="0.2"/>
    <row r="26917" x14ac:dyDescent="0.2"/>
    <row r="26918" x14ac:dyDescent="0.2"/>
    <row r="26919" x14ac:dyDescent="0.2"/>
    <row r="26920" x14ac:dyDescent="0.2"/>
    <row r="26921" x14ac:dyDescent="0.2"/>
    <row r="26922" x14ac:dyDescent="0.2"/>
    <row r="26923" x14ac:dyDescent="0.2"/>
    <row r="26924" x14ac:dyDescent="0.2"/>
    <row r="26925" x14ac:dyDescent="0.2"/>
    <row r="26926" x14ac:dyDescent="0.2"/>
    <row r="26927" x14ac:dyDescent="0.2"/>
    <row r="26928" x14ac:dyDescent="0.2"/>
    <row r="26929" x14ac:dyDescent="0.2"/>
    <row r="26930" x14ac:dyDescent="0.2"/>
    <row r="26931" x14ac:dyDescent="0.2"/>
    <row r="26932" x14ac:dyDescent="0.2"/>
    <row r="26933" x14ac:dyDescent="0.2"/>
    <row r="26934" x14ac:dyDescent="0.2"/>
    <row r="26935" x14ac:dyDescent="0.2"/>
    <row r="26936" x14ac:dyDescent="0.2"/>
    <row r="26937" x14ac:dyDescent="0.2"/>
    <row r="26938" x14ac:dyDescent="0.2"/>
    <row r="26939" x14ac:dyDescent="0.2"/>
    <row r="26940" x14ac:dyDescent="0.2"/>
    <row r="26941" x14ac:dyDescent="0.2"/>
    <row r="26942" x14ac:dyDescent="0.2"/>
    <row r="26943" x14ac:dyDescent="0.2"/>
    <row r="26944" x14ac:dyDescent="0.2"/>
    <row r="26945" x14ac:dyDescent="0.2"/>
    <row r="26946" x14ac:dyDescent="0.2"/>
    <row r="26947" x14ac:dyDescent="0.2"/>
    <row r="26948" x14ac:dyDescent="0.2"/>
    <row r="26949" x14ac:dyDescent="0.2"/>
    <row r="26950" x14ac:dyDescent="0.2"/>
    <row r="26951" x14ac:dyDescent="0.2"/>
    <row r="26952" x14ac:dyDescent="0.2"/>
    <row r="26953" x14ac:dyDescent="0.2"/>
    <row r="26954" x14ac:dyDescent="0.2"/>
    <row r="26955" x14ac:dyDescent="0.2"/>
    <row r="26956" x14ac:dyDescent="0.2"/>
    <row r="26957" x14ac:dyDescent="0.2"/>
    <row r="26958" x14ac:dyDescent="0.2"/>
    <row r="26959" x14ac:dyDescent="0.2"/>
    <row r="26960" x14ac:dyDescent="0.2"/>
    <row r="26961" x14ac:dyDescent="0.2"/>
    <row r="26962" x14ac:dyDescent="0.2"/>
    <row r="26963" x14ac:dyDescent="0.2"/>
    <row r="26964" x14ac:dyDescent="0.2"/>
    <row r="26965" x14ac:dyDescent="0.2"/>
    <row r="26966" x14ac:dyDescent="0.2"/>
    <row r="26967" x14ac:dyDescent="0.2"/>
    <row r="26968" x14ac:dyDescent="0.2"/>
    <row r="26969" x14ac:dyDescent="0.2"/>
    <row r="26970" x14ac:dyDescent="0.2"/>
    <row r="26971" x14ac:dyDescent="0.2"/>
    <row r="26972" x14ac:dyDescent="0.2"/>
    <row r="26973" x14ac:dyDescent="0.2"/>
    <row r="26974" x14ac:dyDescent="0.2"/>
    <row r="26975" x14ac:dyDescent="0.2"/>
    <row r="26976" x14ac:dyDescent="0.2"/>
    <row r="26977" x14ac:dyDescent="0.2"/>
    <row r="26978" x14ac:dyDescent="0.2"/>
    <row r="26979" x14ac:dyDescent="0.2"/>
    <row r="26980" x14ac:dyDescent="0.2"/>
    <row r="26981" x14ac:dyDescent="0.2"/>
    <row r="26982" x14ac:dyDescent="0.2"/>
    <row r="26983" x14ac:dyDescent="0.2"/>
    <row r="26984" x14ac:dyDescent="0.2"/>
    <row r="26985" x14ac:dyDescent="0.2"/>
    <row r="26986" x14ac:dyDescent="0.2"/>
    <row r="26987" x14ac:dyDescent="0.2"/>
    <row r="26988" x14ac:dyDescent="0.2"/>
    <row r="26989" x14ac:dyDescent="0.2"/>
    <row r="26990" x14ac:dyDescent="0.2"/>
    <row r="26991" x14ac:dyDescent="0.2"/>
    <row r="26992" x14ac:dyDescent="0.2"/>
    <row r="26993" x14ac:dyDescent="0.2"/>
    <row r="26994" x14ac:dyDescent="0.2"/>
    <row r="26995" x14ac:dyDescent="0.2"/>
    <row r="26996" x14ac:dyDescent="0.2"/>
    <row r="26997" x14ac:dyDescent="0.2"/>
    <row r="26998" x14ac:dyDescent="0.2"/>
    <row r="26999" x14ac:dyDescent="0.2"/>
    <row r="27000" x14ac:dyDescent="0.2"/>
    <row r="27001" x14ac:dyDescent="0.2"/>
    <row r="27002" x14ac:dyDescent="0.2"/>
    <row r="27003" x14ac:dyDescent="0.2"/>
    <row r="27004" x14ac:dyDescent="0.2"/>
    <row r="27005" x14ac:dyDescent="0.2"/>
    <row r="27006" x14ac:dyDescent="0.2"/>
    <row r="27007" x14ac:dyDescent="0.2"/>
    <row r="27008" x14ac:dyDescent="0.2"/>
    <row r="27009" x14ac:dyDescent="0.2"/>
    <row r="27010" x14ac:dyDescent="0.2"/>
    <row r="27011" x14ac:dyDescent="0.2"/>
    <row r="27012" x14ac:dyDescent="0.2"/>
    <row r="27013" x14ac:dyDescent="0.2"/>
    <row r="27014" x14ac:dyDescent="0.2"/>
    <row r="27015" x14ac:dyDescent="0.2"/>
    <row r="27016" x14ac:dyDescent="0.2"/>
    <row r="27017" x14ac:dyDescent="0.2"/>
    <row r="27018" x14ac:dyDescent="0.2"/>
    <row r="27019" x14ac:dyDescent="0.2"/>
    <row r="27020" x14ac:dyDescent="0.2"/>
    <row r="27021" x14ac:dyDescent="0.2"/>
    <row r="27022" x14ac:dyDescent="0.2"/>
    <row r="27023" x14ac:dyDescent="0.2"/>
    <row r="27024" x14ac:dyDescent="0.2"/>
    <row r="27025" x14ac:dyDescent="0.2"/>
    <row r="27026" x14ac:dyDescent="0.2"/>
    <row r="27027" x14ac:dyDescent="0.2"/>
    <row r="27028" x14ac:dyDescent="0.2"/>
    <row r="27029" x14ac:dyDescent="0.2"/>
    <row r="27030" x14ac:dyDescent="0.2"/>
    <row r="27031" x14ac:dyDescent="0.2"/>
    <row r="27032" x14ac:dyDescent="0.2"/>
    <row r="27033" x14ac:dyDescent="0.2"/>
    <row r="27034" x14ac:dyDescent="0.2"/>
    <row r="27035" x14ac:dyDescent="0.2"/>
    <row r="27036" x14ac:dyDescent="0.2"/>
    <row r="27037" x14ac:dyDescent="0.2"/>
    <row r="27038" x14ac:dyDescent="0.2"/>
    <row r="27039" x14ac:dyDescent="0.2"/>
    <row r="27040" x14ac:dyDescent="0.2"/>
    <row r="27041" x14ac:dyDescent="0.2"/>
    <row r="27042" x14ac:dyDescent="0.2"/>
    <row r="27043" x14ac:dyDescent="0.2"/>
    <row r="27044" x14ac:dyDescent="0.2"/>
    <row r="27045" x14ac:dyDescent="0.2"/>
    <row r="27046" x14ac:dyDescent="0.2"/>
    <row r="27047" x14ac:dyDescent="0.2"/>
    <row r="27048" x14ac:dyDescent="0.2"/>
    <row r="27049" x14ac:dyDescent="0.2"/>
    <row r="27050" x14ac:dyDescent="0.2"/>
    <row r="27051" x14ac:dyDescent="0.2"/>
    <row r="27052" x14ac:dyDescent="0.2"/>
    <row r="27053" x14ac:dyDescent="0.2"/>
    <row r="27054" x14ac:dyDescent="0.2"/>
    <row r="27055" x14ac:dyDescent="0.2"/>
    <row r="27056" x14ac:dyDescent="0.2"/>
    <row r="27057" x14ac:dyDescent="0.2"/>
    <row r="27058" x14ac:dyDescent="0.2"/>
    <row r="27059" x14ac:dyDescent="0.2"/>
    <row r="27060" x14ac:dyDescent="0.2"/>
    <row r="27061" x14ac:dyDescent="0.2"/>
    <row r="27062" x14ac:dyDescent="0.2"/>
    <row r="27063" x14ac:dyDescent="0.2"/>
    <row r="27064" x14ac:dyDescent="0.2"/>
    <row r="27065" x14ac:dyDescent="0.2"/>
    <row r="27066" x14ac:dyDescent="0.2"/>
    <row r="27067" x14ac:dyDescent="0.2"/>
    <row r="27068" x14ac:dyDescent="0.2"/>
    <row r="27069" x14ac:dyDescent="0.2"/>
    <row r="27070" x14ac:dyDescent="0.2"/>
    <row r="27071" x14ac:dyDescent="0.2"/>
    <row r="27072" x14ac:dyDescent="0.2"/>
    <row r="27073" x14ac:dyDescent="0.2"/>
    <row r="27074" x14ac:dyDescent="0.2"/>
    <row r="27075" x14ac:dyDescent="0.2"/>
    <row r="27076" x14ac:dyDescent="0.2"/>
    <row r="27077" x14ac:dyDescent="0.2"/>
    <row r="27078" x14ac:dyDescent="0.2"/>
    <row r="27079" x14ac:dyDescent="0.2"/>
    <row r="27080" x14ac:dyDescent="0.2"/>
    <row r="27081" x14ac:dyDescent="0.2"/>
    <row r="27082" x14ac:dyDescent="0.2"/>
    <row r="27083" x14ac:dyDescent="0.2"/>
    <row r="27084" x14ac:dyDescent="0.2"/>
    <row r="27085" x14ac:dyDescent="0.2"/>
    <row r="27086" x14ac:dyDescent="0.2"/>
    <row r="27087" x14ac:dyDescent="0.2"/>
    <row r="27088" x14ac:dyDescent="0.2"/>
    <row r="27089" x14ac:dyDescent="0.2"/>
    <row r="27090" x14ac:dyDescent="0.2"/>
    <row r="27091" x14ac:dyDescent="0.2"/>
    <row r="27092" x14ac:dyDescent="0.2"/>
    <row r="27093" x14ac:dyDescent="0.2"/>
    <row r="27094" x14ac:dyDescent="0.2"/>
    <row r="27095" x14ac:dyDescent="0.2"/>
    <row r="27096" x14ac:dyDescent="0.2"/>
    <row r="27097" x14ac:dyDescent="0.2"/>
    <row r="27098" x14ac:dyDescent="0.2"/>
    <row r="27099" x14ac:dyDescent="0.2"/>
    <row r="27100" x14ac:dyDescent="0.2"/>
    <row r="27101" x14ac:dyDescent="0.2"/>
    <row r="27102" x14ac:dyDescent="0.2"/>
    <row r="27103" x14ac:dyDescent="0.2"/>
    <row r="27104" x14ac:dyDescent="0.2"/>
    <row r="27105" x14ac:dyDescent="0.2"/>
    <row r="27106" x14ac:dyDescent="0.2"/>
    <row r="27107" x14ac:dyDescent="0.2"/>
    <row r="27108" x14ac:dyDescent="0.2"/>
    <row r="27109" x14ac:dyDescent="0.2"/>
    <row r="27110" x14ac:dyDescent="0.2"/>
    <row r="27111" x14ac:dyDescent="0.2"/>
    <row r="27112" x14ac:dyDescent="0.2"/>
    <row r="27113" x14ac:dyDescent="0.2"/>
    <row r="27114" x14ac:dyDescent="0.2"/>
    <row r="27115" x14ac:dyDescent="0.2"/>
    <row r="27116" x14ac:dyDescent="0.2"/>
    <row r="27117" x14ac:dyDescent="0.2"/>
    <row r="27118" x14ac:dyDescent="0.2"/>
    <row r="27119" x14ac:dyDescent="0.2"/>
    <row r="27120" x14ac:dyDescent="0.2"/>
    <row r="27121" x14ac:dyDescent="0.2"/>
    <row r="27122" x14ac:dyDescent="0.2"/>
    <row r="27123" x14ac:dyDescent="0.2"/>
    <row r="27124" x14ac:dyDescent="0.2"/>
    <row r="27125" x14ac:dyDescent="0.2"/>
    <row r="27126" x14ac:dyDescent="0.2"/>
    <row r="27127" x14ac:dyDescent="0.2"/>
    <row r="27128" x14ac:dyDescent="0.2"/>
    <row r="27129" x14ac:dyDescent="0.2"/>
    <row r="27130" x14ac:dyDescent="0.2"/>
    <row r="27131" x14ac:dyDescent="0.2"/>
    <row r="27132" x14ac:dyDescent="0.2"/>
    <row r="27133" x14ac:dyDescent="0.2"/>
    <row r="27134" x14ac:dyDescent="0.2"/>
    <row r="27135" x14ac:dyDescent="0.2"/>
    <row r="27136" x14ac:dyDescent="0.2"/>
    <row r="27137" x14ac:dyDescent="0.2"/>
    <row r="27138" x14ac:dyDescent="0.2"/>
    <row r="27139" x14ac:dyDescent="0.2"/>
    <row r="27140" x14ac:dyDescent="0.2"/>
    <row r="27141" x14ac:dyDescent="0.2"/>
    <row r="27142" x14ac:dyDescent="0.2"/>
    <row r="27143" x14ac:dyDescent="0.2"/>
    <row r="27144" x14ac:dyDescent="0.2"/>
    <row r="27145" x14ac:dyDescent="0.2"/>
    <row r="27146" x14ac:dyDescent="0.2"/>
    <row r="27147" x14ac:dyDescent="0.2"/>
    <row r="27148" x14ac:dyDescent="0.2"/>
    <row r="27149" x14ac:dyDescent="0.2"/>
    <row r="27150" x14ac:dyDescent="0.2"/>
    <row r="27151" x14ac:dyDescent="0.2"/>
    <row r="27152" x14ac:dyDescent="0.2"/>
    <row r="27153" x14ac:dyDescent="0.2"/>
    <row r="27154" x14ac:dyDescent="0.2"/>
    <row r="27155" x14ac:dyDescent="0.2"/>
    <row r="27156" x14ac:dyDescent="0.2"/>
    <row r="27157" x14ac:dyDescent="0.2"/>
    <row r="27158" x14ac:dyDescent="0.2"/>
    <row r="27159" x14ac:dyDescent="0.2"/>
    <row r="27160" x14ac:dyDescent="0.2"/>
    <row r="27161" x14ac:dyDescent="0.2"/>
    <row r="27162" x14ac:dyDescent="0.2"/>
    <row r="27163" x14ac:dyDescent="0.2"/>
    <row r="27164" x14ac:dyDescent="0.2"/>
    <row r="27165" x14ac:dyDescent="0.2"/>
    <row r="27166" x14ac:dyDescent="0.2"/>
    <row r="27167" x14ac:dyDescent="0.2"/>
    <row r="27168" x14ac:dyDescent="0.2"/>
    <row r="27169" x14ac:dyDescent="0.2"/>
    <row r="27170" x14ac:dyDescent="0.2"/>
    <row r="27171" x14ac:dyDescent="0.2"/>
    <row r="27172" x14ac:dyDescent="0.2"/>
    <row r="27173" x14ac:dyDescent="0.2"/>
    <row r="27174" x14ac:dyDescent="0.2"/>
    <row r="27175" x14ac:dyDescent="0.2"/>
    <row r="27176" x14ac:dyDescent="0.2"/>
    <row r="27177" x14ac:dyDescent="0.2"/>
    <row r="27178" x14ac:dyDescent="0.2"/>
    <row r="27179" x14ac:dyDescent="0.2"/>
    <row r="27180" x14ac:dyDescent="0.2"/>
    <row r="27181" x14ac:dyDescent="0.2"/>
    <row r="27182" x14ac:dyDescent="0.2"/>
    <row r="27183" x14ac:dyDescent="0.2"/>
    <row r="27184" x14ac:dyDescent="0.2"/>
    <row r="27185" x14ac:dyDescent="0.2"/>
    <row r="27186" x14ac:dyDescent="0.2"/>
    <row r="27187" x14ac:dyDescent="0.2"/>
    <row r="27188" x14ac:dyDescent="0.2"/>
    <row r="27189" x14ac:dyDescent="0.2"/>
    <row r="27190" x14ac:dyDescent="0.2"/>
    <row r="27191" x14ac:dyDescent="0.2"/>
    <row r="27192" x14ac:dyDescent="0.2"/>
    <row r="27193" x14ac:dyDescent="0.2"/>
    <row r="27194" x14ac:dyDescent="0.2"/>
    <row r="27195" x14ac:dyDescent="0.2"/>
    <row r="27196" x14ac:dyDescent="0.2"/>
    <row r="27197" x14ac:dyDescent="0.2"/>
    <row r="27198" x14ac:dyDescent="0.2"/>
    <row r="27199" x14ac:dyDescent="0.2"/>
    <row r="27200" x14ac:dyDescent="0.2"/>
    <row r="27201" x14ac:dyDescent="0.2"/>
    <row r="27202" x14ac:dyDescent="0.2"/>
    <row r="27203" x14ac:dyDescent="0.2"/>
    <row r="27204" x14ac:dyDescent="0.2"/>
    <row r="27205" x14ac:dyDescent="0.2"/>
    <row r="27206" x14ac:dyDescent="0.2"/>
    <row r="27207" x14ac:dyDescent="0.2"/>
    <row r="27208" x14ac:dyDescent="0.2"/>
    <row r="27209" x14ac:dyDescent="0.2"/>
    <row r="27210" x14ac:dyDescent="0.2"/>
    <row r="27211" x14ac:dyDescent="0.2"/>
    <row r="27212" x14ac:dyDescent="0.2"/>
    <row r="27213" x14ac:dyDescent="0.2"/>
    <row r="27214" x14ac:dyDescent="0.2"/>
    <row r="27215" x14ac:dyDescent="0.2"/>
    <row r="27216" x14ac:dyDescent="0.2"/>
    <row r="27217" x14ac:dyDescent="0.2"/>
    <row r="27218" x14ac:dyDescent="0.2"/>
    <row r="27219" x14ac:dyDescent="0.2"/>
    <row r="27220" x14ac:dyDescent="0.2"/>
    <row r="27221" x14ac:dyDescent="0.2"/>
    <row r="27222" x14ac:dyDescent="0.2"/>
    <row r="27223" x14ac:dyDescent="0.2"/>
    <row r="27224" x14ac:dyDescent="0.2"/>
    <row r="27225" x14ac:dyDescent="0.2"/>
    <row r="27226" x14ac:dyDescent="0.2"/>
    <row r="27227" x14ac:dyDescent="0.2"/>
    <row r="27228" x14ac:dyDescent="0.2"/>
    <row r="27229" x14ac:dyDescent="0.2"/>
    <row r="27230" x14ac:dyDescent="0.2"/>
    <row r="27231" x14ac:dyDescent="0.2"/>
    <row r="27232" x14ac:dyDescent="0.2"/>
    <row r="27233" x14ac:dyDescent="0.2"/>
    <row r="27234" x14ac:dyDescent="0.2"/>
    <row r="27235" x14ac:dyDescent="0.2"/>
    <row r="27236" x14ac:dyDescent="0.2"/>
    <row r="27237" x14ac:dyDescent="0.2"/>
    <row r="27238" x14ac:dyDescent="0.2"/>
    <row r="27239" x14ac:dyDescent="0.2"/>
    <row r="27240" x14ac:dyDescent="0.2"/>
    <row r="27241" x14ac:dyDescent="0.2"/>
    <row r="27242" x14ac:dyDescent="0.2"/>
    <row r="27243" x14ac:dyDescent="0.2"/>
    <row r="27244" x14ac:dyDescent="0.2"/>
    <row r="27245" x14ac:dyDescent="0.2"/>
    <row r="27246" x14ac:dyDescent="0.2"/>
    <row r="27247" x14ac:dyDescent="0.2"/>
    <row r="27248" x14ac:dyDescent="0.2"/>
    <row r="27249" x14ac:dyDescent="0.2"/>
    <row r="27250" x14ac:dyDescent="0.2"/>
    <row r="27251" x14ac:dyDescent="0.2"/>
    <row r="27252" x14ac:dyDescent="0.2"/>
    <row r="27253" x14ac:dyDescent="0.2"/>
    <row r="27254" x14ac:dyDescent="0.2"/>
    <row r="27255" x14ac:dyDescent="0.2"/>
    <row r="27256" x14ac:dyDescent="0.2"/>
    <row r="27257" x14ac:dyDescent="0.2"/>
    <row r="27258" x14ac:dyDescent="0.2"/>
    <row r="27259" x14ac:dyDescent="0.2"/>
    <row r="27260" x14ac:dyDescent="0.2"/>
    <row r="27261" x14ac:dyDescent="0.2"/>
    <row r="27262" x14ac:dyDescent="0.2"/>
    <row r="27263" x14ac:dyDescent="0.2"/>
    <row r="27264" x14ac:dyDescent="0.2"/>
    <row r="27265" x14ac:dyDescent="0.2"/>
    <row r="27266" x14ac:dyDescent="0.2"/>
    <row r="27267" x14ac:dyDescent="0.2"/>
    <row r="27268" x14ac:dyDescent="0.2"/>
    <row r="27269" x14ac:dyDescent="0.2"/>
    <row r="27270" x14ac:dyDescent="0.2"/>
    <row r="27271" x14ac:dyDescent="0.2"/>
    <row r="27272" x14ac:dyDescent="0.2"/>
    <row r="27273" x14ac:dyDescent="0.2"/>
    <row r="27274" x14ac:dyDescent="0.2"/>
    <row r="27275" x14ac:dyDescent="0.2"/>
    <row r="27276" x14ac:dyDescent="0.2"/>
    <row r="27277" x14ac:dyDescent="0.2"/>
    <row r="27278" x14ac:dyDescent="0.2"/>
    <row r="27279" x14ac:dyDescent="0.2"/>
    <row r="27280" x14ac:dyDescent="0.2"/>
    <row r="27281" x14ac:dyDescent="0.2"/>
    <row r="27282" x14ac:dyDescent="0.2"/>
    <row r="27283" x14ac:dyDescent="0.2"/>
    <row r="27284" x14ac:dyDescent="0.2"/>
    <row r="27285" x14ac:dyDescent="0.2"/>
    <row r="27286" x14ac:dyDescent="0.2"/>
    <row r="27287" x14ac:dyDescent="0.2"/>
    <row r="27288" x14ac:dyDescent="0.2"/>
    <row r="27289" x14ac:dyDescent="0.2"/>
    <row r="27290" x14ac:dyDescent="0.2"/>
    <row r="27291" x14ac:dyDescent="0.2"/>
    <row r="27292" x14ac:dyDescent="0.2"/>
    <row r="27293" x14ac:dyDescent="0.2"/>
    <row r="27294" x14ac:dyDescent="0.2"/>
    <row r="27295" x14ac:dyDescent="0.2"/>
    <row r="27296" x14ac:dyDescent="0.2"/>
    <row r="27297" x14ac:dyDescent="0.2"/>
    <row r="27298" x14ac:dyDescent="0.2"/>
    <row r="27299" x14ac:dyDescent="0.2"/>
    <row r="27300" x14ac:dyDescent="0.2"/>
    <row r="27301" x14ac:dyDescent="0.2"/>
    <row r="27302" x14ac:dyDescent="0.2"/>
    <row r="27303" x14ac:dyDescent="0.2"/>
    <row r="27304" x14ac:dyDescent="0.2"/>
    <row r="27305" x14ac:dyDescent="0.2"/>
    <row r="27306" x14ac:dyDescent="0.2"/>
    <row r="27307" x14ac:dyDescent="0.2"/>
    <row r="27308" x14ac:dyDescent="0.2"/>
    <row r="27309" x14ac:dyDescent="0.2"/>
    <row r="27310" x14ac:dyDescent="0.2"/>
    <row r="27311" x14ac:dyDescent="0.2"/>
    <row r="27312" x14ac:dyDescent="0.2"/>
    <row r="27313" x14ac:dyDescent="0.2"/>
    <row r="27314" x14ac:dyDescent="0.2"/>
    <row r="27315" x14ac:dyDescent="0.2"/>
    <row r="27316" x14ac:dyDescent="0.2"/>
    <row r="27317" x14ac:dyDescent="0.2"/>
    <row r="27318" x14ac:dyDescent="0.2"/>
    <row r="27319" x14ac:dyDescent="0.2"/>
    <row r="27320" x14ac:dyDescent="0.2"/>
    <row r="27321" x14ac:dyDescent="0.2"/>
    <row r="27322" x14ac:dyDescent="0.2"/>
    <row r="27323" x14ac:dyDescent="0.2"/>
    <row r="27324" x14ac:dyDescent="0.2"/>
    <row r="27325" x14ac:dyDescent="0.2"/>
    <row r="27326" x14ac:dyDescent="0.2"/>
    <row r="27327" x14ac:dyDescent="0.2"/>
    <row r="27328" x14ac:dyDescent="0.2"/>
    <row r="27329" x14ac:dyDescent="0.2"/>
    <row r="27330" x14ac:dyDescent="0.2"/>
    <row r="27331" x14ac:dyDescent="0.2"/>
    <row r="27332" x14ac:dyDescent="0.2"/>
    <row r="27333" x14ac:dyDescent="0.2"/>
    <row r="27334" x14ac:dyDescent="0.2"/>
    <row r="27335" x14ac:dyDescent="0.2"/>
    <row r="27336" x14ac:dyDescent="0.2"/>
    <row r="27337" x14ac:dyDescent="0.2"/>
    <row r="27338" x14ac:dyDescent="0.2"/>
    <row r="27339" x14ac:dyDescent="0.2"/>
    <row r="27340" x14ac:dyDescent="0.2"/>
    <row r="27341" x14ac:dyDescent="0.2"/>
    <row r="27342" x14ac:dyDescent="0.2"/>
    <row r="27343" x14ac:dyDescent="0.2"/>
    <row r="27344" x14ac:dyDescent="0.2"/>
    <row r="27345" x14ac:dyDescent="0.2"/>
    <row r="27346" x14ac:dyDescent="0.2"/>
    <row r="27347" x14ac:dyDescent="0.2"/>
    <row r="27348" x14ac:dyDescent="0.2"/>
    <row r="27349" x14ac:dyDescent="0.2"/>
    <row r="27350" x14ac:dyDescent="0.2"/>
    <row r="27351" x14ac:dyDescent="0.2"/>
    <row r="27352" x14ac:dyDescent="0.2"/>
    <row r="27353" x14ac:dyDescent="0.2"/>
    <row r="27354" x14ac:dyDescent="0.2"/>
    <row r="27355" x14ac:dyDescent="0.2"/>
    <row r="27356" x14ac:dyDescent="0.2"/>
    <row r="27357" x14ac:dyDescent="0.2"/>
    <row r="27358" x14ac:dyDescent="0.2"/>
    <row r="27359" x14ac:dyDescent="0.2"/>
    <row r="27360" x14ac:dyDescent="0.2"/>
    <row r="27361" x14ac:dyDescent="0.2"/>
    <row r="27362" x14ac:dyDescent="0.2"/>
    <row r="27363" x14ac:dyDescent="0.2"/>
    <row r="27364" x14ac:dyDescent="0.2"/>
    <row r="27365" x14ac:dyDescent="0.2"/>
    <row r="27366" x14ac:dyDescent="0.2"/>
    <row r="27367" x14ac:dyDescent="0.2"/>
    <row r="27368" x14ac:dyDescent="0.2"/>
    <row r="27369" x14ac:dyDescent="0.2"/>
    <row r="27370" x14ac:dyDescent="0.2"/>
    <row r="27371" x14ac:dyDescent="0.2"/>
    <row r="27372" x14ac:dyDescent="0.2"/>
    <row r="27373" x14ac:dyDescent="0.2"/>
    <row r="27374" x14ac:dyDescent="0.2"/>
    <row r="27375" x14ac:dyDescent="0.2"/>
    <row r="27376" x14ac:dyDescent="0.2"/>
    <row r="27377" x14ac:dyDescent="0.2"/>
    <row r="27378" x14ac:dyDescent="0.2"/>
    <row r="27379" x14ac:dyDescent="0.2"/>
    <row r="27380" x14ac:dyDescent="0.2"/>
    <row r="27381" x14ac:dyDescent="0.2"/>
    <row r="27382" x14ac:dyDescent="0.2"/>
    <row r="27383" x14ac:dyDescent="0.2"/>
    <row r="27384" x14ac:dyDescent="0.2"/>
    <row r="27385" x14ac:dyDescent="0.2"/>
    <row r="27386" x14ac:dyDescent="0.2"/>
    <row r="27387" x14ac:dyDescent="0.2"/>
    <row r="27388" x14ac:dyDescent="0.2"/>
    <row r="27389" x14ac:dyDescent="0.2"/>
    <row r="27390" x14ac:dyDescent="0.2"/>
    <row r="27391" x14ac:dyDescent="0.2"/>
    <row r="27392" x14ac:dyDescent="0.2"/>
    <row r="27393" x14ac:dyDescent="0.2"/>
    <row r="27394" x14ac:dyDescent="0.2"/>
    <row r="27395" x14ac:dyDescent="0.2"/>
    <row r="27396" x14ac:dyDescent="0.2"/>
    <row r="27397" x14ac:dyDescent="0.2"/>
    <row r="27398" x14ac:dyDescent="0.2"/>
    <row r="27399" x14ac:dyDescent="0.2"/>
    <row r="27400" x14ac:dyDescent="0.2"/>
    <row r="27401" x14ac:dyDescent="0.2"/>
    <row r="27402" x14ac:dyDescent="0.2"/>
    <row r="27403" x14ac:dyDescent="0.2"/>
    <row r="27404" x14ac:dyDescent="0.2"/>
    <row r="27405" x14ac:dyDescent="0.2"/>
    <row r="27406" x14ac:dyDescent="0.2"/>
    <row r="27407" x14ac:dyDescent="0.2"/>
    <row r="27408" x14ac:dyDescent="0.2"/>
    <row r="27409" x14ac:dyDescent="0.2"/>
    <row r="27410" x14ac:dyDescent="0.2"/>
    <row r="27411" x14ac:dyDescent="0.2"/>
    <row r="27412" x14ac:dyDescent="0.2"/>
    <row r="27413" x14ac:dyDescent="0.2"/>
    <row r="27414" x14ac:dyDescent="0.2"/>
    <row r="27415" x14ac:dyDescent="0.2"/>
    <row r="27416" x14ac:dyDescent="0.2"/>
    <row r="27417" x14ac:dyDescent="0.2"/>
    <row r="27418" x14ac:dyDescent="0.2"/>
    <row r="27419" x14ac:dyDescent="0.2"/>
    <row r="27420" x14ac:dyDescent="0.2"/>
    <row r="27421" x14ac:dyDescent="0.2"/>
    <row r="27422" x14ac:dyDescent="0.2"/>
    <row r="27423" x14ac:dyDescent="0.2"/>
    <row r="27424" x14ac:dyDescent="0.2"/>
    <row r="27425" x14ac:dyDescent="0.2"/>
    <row r="27426" x14ac:dyDescent="0.2"/>
    <row r="27427" x14ac:dyDescent="0.2"/>
    <row r="27428" x14ac:dyDescent="0.2"/>
    <row r="27429" x14ac:dyDescent="0.2"/>
    <row r="27430" x14ac:dyDescent="0.2"/>
    <row r="27431" x14ac:dyDescent="0.2"/>
    <row r="27432" x14ac:dyDescent="0.2"/>
    <row r="27433" x14ac:dyDescent="0.2"/>
    <row r="27434" x14ac:dyDescent="0.2"/>
    <row r="27435" x14ac:dyDescent="0.2"/>
    <row r="27436" x14ac:dyDescent="0.2"/>
    <row r="27437" x14ac:dyDescent="0.2"/>
    <row r="27438" x14ac:dyDescent="0.2"/>
    <row r="27439" x14ac:dyDescent="0.2"/>
    <row r="27440" x14ac:dyDescent="0.2"/>
    <row r="27441" x14ac:dyDescent="0.2"/>
    <row r="27442" x14ac:dyDescent="0.2"/>
    <row r="27443" x14ac:dyDescent="0.2"/>
    <row r="27444" x14ac:dyDescent="0.2"/>
    <row r="27445" x14ac:dyDescent="0.2"/>
    <row r="27446" x14ac:dyDescent="0.2"/>
    <row r="27447" x14ac:dyDescent="0.2"/>
    <row r="27448" x14ac:dyDescent="0.2"/>
    <row r="27449" x14ac:dyDescent="0.2"/>
    <row r="27450" x14ac:dyDescent="0.2"/>
    <row r="27451" x14ac:dyDescent="0.2"/>
    <row r="27452" x14ac:dyDescent="0.2"/>
    <row r="27453" x14ac:dyDescent="0.2"/>
    <row r="27454" x14ac:dyDescent="0.2"/>
    <row r="27455" x14ac:dyDescent="0.2"/>
    <row r="27456" x14ac:dyDescent="0.2"/>
    <row r="27457" x14ac:dyDescent="0.2"/>
    <row r="27458" x14ac:dyDescent="0.2"/>
    <row r="27459" x14ac:dyDescent="0.2"/>
    <row r="27460" x14ac:dyDescent="0.2"/>
    <row r="27461" x14ac:dyDescent="0.2"/>
    <row r="27462" x14ac:dyDescent="0.2"/>
    <row r="27463" x14ac:dyDescent="0.2"/>
    <row r="27464" x14ac:dyDescent="0.2"/>
    <row r="27465" x14ac:dyDescent="0.2"/>
    <row r="27466" x14ac:dyDescent="0.2"/>
    <row r="27467" x14ac:dyDescent="0.2"/>
    <row r="27468" x14ac:dyDescent="0.2"/>
    <row r="27469" x14ac:dyDescent="0.2"/>
    <row r="27470" x14ac:dyDescent="0.2"/>
    <row r="27471" x14ac:dyDescent="0.2"/>
    <row r="27472" x14ac:dyDescent="0.2"/>
    <row r="27473" x14ac:dyDescent="0.2"/>
    <row r="27474" x14ac:dyDescent="0.2"/>
    <row r="27475" x14ac:dyDescent="0.2"/>
    <row r="27476" x14ac:dyDescent="0.2"/>
    <row r="27477" x14ac:dyDescent="0.2"/>
    <row r="27478" x14ac:dyDescent="0.2"/>
    <row r="27479" x14ac:dyDescent="0.2"/>
    <row r="27480" x14ac:dyDescent="0.2"/>
    <row r="27481" x14ac:dyDescent="0.2"/>
    <row r="27482" x14ac:dyDescent="0.2"/>
    <row r="27483" x14ac:dyDescent="0.2"/>
    <row r="27484" x14ac:dyDescent="0.2"/>
    <row r="27485" x14ac:dyDescent="0.2"/>
    <row r="27486" x14ac:dyDescent="0.2"/>
    <row r="27487" x14ac:dyDescent="0.2"/>
    <row r="27488" x14ac:dyDescent="0.2"/>
    <row r="27489" x14ac:dyDescent="0.2"/>
    <row r="27490" x14ac:dyDescent="0.2"/>
    <row r="27491" x14ac:dyDescent="0.2"/>
    <row r="27492" x14ac:dyDescent="0.2"/>
    <row r="27493" x14ac:dyDescent="0.2"/>
    <row r="27494" x14ac:dyDescent="0.2"/>
    <row r="27495" x14ac:dyDescent="0.2"/>
    <row r="27496" x14ac:dyDescent="0.2"/>
    <row r="27497" x14ac:dyDescent="0.2"/>
    <row r="27498" x14ac:dyDescent="0.2"/>
    <row r="27499" x14ac:dyDescent="0.2"/>
    <row r="27500" x14ac:dyDescent="0.2"/>
    <row r="27501" x14ac:dyDescent="0.2"/>
    <row r="27502" x14ac:dyDescent="0.2"/>
    <row r="27503" x14ac:dyDescent="0.2"/>
    <row r="27504" x14ac:dyDescent="0.2"/>
    <row r="27505" x14ac:dyDescent="0.2"/>
    <row r="27506" x14ac:dyDescent="0.2"/>
    <row r="27507" x14ac:dyDescent="0.2"/>
    <row r="27508" x14ac:dyDescent="0.2"/>
    <row r="27509" x14ac:dyDescent="0.2"/>
    <row r="27510" x14ac:dyDescent="0.2"/>
    <row r="27511" x14ac:dyDescent="0.2"/>
    <row r="27512" x14ac:dyDescent="0.2"/>
    <row r="27513" x14ac:dyDescent="0.2"/>
    <row r="27514" x14ac:dyDescent="0.2"/>
    <row r="27515" x14ac:dyDescent="0.2"/>
    <row r="27516" x14ac:dyDescent="0.2"/>
    <row r="27517" x14ac:dyDescent="0.2"/>
    <row r="27518" x14ac:dyDescent="0.2"/>
    <row r="27519" x14ac:dyDescent="0.2"/>
    <row r="27520" x14ac:dyDescent="0.2"/>
    <row r="27521" x14ac:dyDescent="0.2"/>
    <row r="27522" x14ac:dyDescent="0.2"/>
    <row r="27523" x14ac:dyDescent="0.2"/>
    <row r="27524" x14ac:dyDescent="0.2"/>
    <row r="27525" x14ac:dyDescent="0.2"/>
    <row r="27526" x14ac:dyDescent="0.2"/>
    <row r="27527" x14ac:dyDescent="0.2"/>
    <row r="27528" x14ac:dyDescent="0.2"/>
    <row r="27529" x14ac:dyDescent="0.2"/>
    <row r="27530" x14ac:dyDescent="0.2"/>
    <row r="27531" x14ac:dyDescent="0.2"/>
    <row r="27532" x14ac:dyDescent="0.2"/>
    <row r="27533" x14ac:dyDescent="0.2"/>
    <row r="27534" x14ac:dyDescent="0.2"/>
    <row r="27535" x14ac:dyDescent="0.2"/>
    <row r="27536" x14ac:dyDescent="0.2"/>
    <row r="27537" x14ac:dyDescent="0.2"/>
    <row r="27538" x14ac:dyDescent="0.2"/>
    <row r="27539" x14ac:dyDescent="0.2"/>
    <row r="27540" x14ac:dyDescent="0.2"/>
    <row r="27541" x14ac:dyDescent="0.2"/>
    <row r="27542" x14ac:dyDescent="0.2"/>
    <row r="27543" x14ac:dyDescent="0.2"/>
    <row r="27544" x14ac:dyDescent="0.2"/>
    <row r="27545" x14ac:dyDescent="0.2"/>
    <row r="27546" x14ac:dyDescent="0.2"/>
    <row r="27547" x14ac:dyDescent="0.2"/>
    <row r="27548" x14ac:dyDescent="0.2"/>
    <row r="27549" x14ac:dyDescent="0.2"/>
    <row r="27550" x14ac:dyDescent="0.2"/>
    <row r="27551" x14ac:dyDescent="0.2"/>
    <row r="27552" x14ac:dyDescent="0.2"/>
    <row r="27553" x14ac:dyDescent="0.2"/>
    <row r="27554" x14ac:dyDescent="0.2"/>
    <row r="27555" x14ac:dyDescent="0.2"/>
    <row r="27556" x14ac:dyDescent="0.2"/>
    <row r="27557" x14ac:dyDescent="0.2"/>
    <row r="27558" x14ac:dyDescent="0.2"/>
    <row r="27559" x14ac:dyDescent="0.2"/>
    <row r="27560" x14ac:dyDescent="0.2"/>
    <row r="27561" x14ac:dyDescent="0.2"/>
    <row r="27562" x14ac:dyDescent="0.2"/>
    <row r="27563" x14ac:dyDescent="0.2"/>
    <row r="27564" x14ac:dyDescent="0.2"/>
    <row r="27565" x14ac:dyDescent="0.2"/>
    <row r="27566" x14ac:dyDescent="0.2"/>
    <row r="27567" x14ac:dyDescent="0.2"/>
    <row r="27568" x14ac:dyDescent="0.2"/>
    <row r="27569" x14ac:dyDescent="0.2"/>
    <row r="27570" x14ac:dyDescent="0.2"/>
    <row r="27571" x14ac:dyDescent="0.2"/>
    <row r="27572" x14ac:dyDescent="0.2"/>
    <row r="27573" x14ac:dyDescent="0.2"/>
    <row r="27574" x14ac:dyDescent="0.2"/>
    <row r="27575" x14ac:dyDescent="0.2"/>
    <row r="27576" x14ac:dyDescent="0.2"/>
    <row r="27577" x14ac:dyDescent="0.2"/>
    <row r="27578" x14ac:dyDescent="0.2"/>
    <row r="27579" x14ac:dyDescent="0.2"/>
    <row r="27580" x14ac:dyDescent="0.2"/>
    <row r="27581" x14ac:dyDescent="0.2"/>
    <row r="27582" x14ac:dyDescent="0.2"/>
    <row r="27583" x14ac:dyDescent="0.2"/>
    <row r="27584" x14ac:dyDescent="0.2"/>
    <row r="27585" x14ac:dyDescent="0.2"/>
    <row r="27586" x14ac:dyDescent="0.2"/>
    <row r="27587" x14ac:dyDescent="0.2"/>
    <row r="27588" x14ac:dyDescent="0.2"/>
    <row r="27589" x14ac:dyDescent="0.2"/>
    <row r="27590" x14ac:dyDescent="0.2"/>
    <row r="27591" x14ac:dyDescent="0.2"/>
    <row r="27592" x14ac:dyDescent="0.2"/>
    <row r="27593" x14ac:dyDescent="0.2"/>
    <row r="27594" x14ac:dyDescent="0.2"/>
    <row r="27595" x14ac:dyDescent="0.2"/>
    <row r="27596" x14ac:dyDescent="0.2"/>
    <row r="27597" x14ac:dyDescent="0.2"/>
    <row r="27598" x14ac:dyDescent="0.2"/>
    <row r="27599" x14ac:dyDescent="0.2"/>
    <row r="27600" x14ac:dyDescent="0.2"/>
    <row r="27601" x14ac:dyDescent="0.2"/>
    <row r="27602" x14ac:dyDescent="0.2"/>
    <row r="27603" x14ac:dyDescent="0.2"/>
    <row r="27604" x14ac:dyDescent="0.2"/>
    <row r="27605" x14ac:dyDescent="0.2"/>
    <row r="27606" x14ac:dyDescent="0.2"/>
    <row r="27607" x14ac:dyDescent="0.2"/>
    <row r="27608" x14ac:dyDescent="0.2"/>
    <row r="27609" x14ac:dyDescent="0.2"/>
    <row r="27610" x14ac:dyDescent="0.2"/>
    <row r="27611" x14ac:dyDescent="0.2"/>
    <row r="27612" x14ac:dyDescent="0.2"/>
    <row r="27613" x14ac:dyDescent="0.2"/>
    <row r="27614" x14ac:dyDescent="0.2"/>
    <row r="27615" x14ac:dyDescent="0.2"/>
    <row r="27616" x14ac:dyDescent="0.2"/>
    <row r="27617" x14ac:dyDescent="0.2"/>
    <row r="27618" x14ac:dyDescent="0.2"/>
    <row r="27619" x14ac:dyDescent="0.2"/>
    <row r="27620" x14ac:dyDescent="0.2"/>
    <row r="27621" x14ac:dyDescent="0.2"/>
    <row r="27622" x14ac:dyDescent="0.2"/>
    <row r="27623" x14ac:dyDescent="0.2"/>
    <row r="27624" x14ac:dyDescent="0.2"/>
    <row r="27625" x14ac:dyDescent="0.2"/>
    <row r="27626" x14ac:dyDescent="0.2"/>
    <row r="27627" x14ac:dyDescent="0.2"/>
    <row r="27628" x14ac:dyDescent="0.2"/>
    <row r="27629" x14ac:dyDescent="0.2"/>
    <row r="27630" x14ac:dyDescent="0.2"/>
    <row r="27631" x14ac:dyDescent="0.2"/>
    <row r="27632" x14ac:dyDescent="0.2"/>
    <row r="27633" x14ac:dyDescent="0.2"/>
    <row r="27634" x14ac:dyDescent="0.2"/>
    <row r="27635" x14ac:dyDescent="0.2"/>
    <row r="27636" x14ac:dyDescent="0.2"/>
    <row r="27637" x14ac:dyDescent="0.2"/>
    <row r="27638" x14ac:dyDescent="0.2"/>
    <row r="27639" x14ac:dyDescent="0.2"/>
    <row r="27640" x14ac:dyDescent="0.2"/>
    <row r="27641" x14ac:dyDescent="0.2"/>
    <row r="27642" x14ac:dyDescent="0.2"/>
    <row r="27643" x14ac:dyDescent="0.2"/>
    <row r="27644" x14ac:dyDescent="0.2"/>
    <row r="27645" x14ac:dyDescent="0.2"/>
    <row r="27646" x14ac:dyDescent="0.2"/>
    <row r="27647" x14ac:dyDescent="0.2"/>
    <row r="27648" x14ac:dyDescent="0.2"/>
    <row r="27649" x14ac:dyDescent="0.2"/>
    <row r="27650" x14ac:dyDescent="0.2"/>
    <row r="27651" x14ac:dyDescent="0.2"/>
    <row r="27652" x14ac:dyDescent="0.2"/>
    <row r="27653" x14ac:dyDescent="0.2"/>
    <row r="27654" x14ac:dyDescent="0.2"/>
    <row r="27655" x14ac:dyDescent="0.2"/>
    <row r="27656" x14ac:dyDescent="0.2"/>
    <row r="27657" x14ac:dyDescent="0.2"/>
    <row r="27658" x14ac:dyDescent="0.2"/>
    <row r="27659" x14ac:dyDescent="0.2"/>
    <row r="27660" x14ac:dyDescent="0.2"/>
    <row r="27661" x14ac:dyDescent="0.2"/>
    <row r="27662" x14ac:dyDescent="0.2"/>
    <row r="27663" x14ac:dyDescent="0.2"/>
    <row r="27664" x14ac:dyDescent="0.2"/>
    <row r="27665" x14ac:dyDescent="0.2"/>
    <row r="27666" x14ac:dyDescent="0.2"/>
    <row r="27667" x14ac:dyDescent="0.2"/>
    <row r="27668" x14ac:dyDescent="0.2"/>
    <row r="27669" x14ac:dyDescent="0.2"/>
    <row r="27670" x14ac:dyDescent="0.2"/>
    <row r="27671" x14ac:dyDescent="0.2"/>
    <row r="27672" x14ac:dyDescent="0.2"/>
    <row r="27673" x14ac:dyDescent="0.2"/>
    <row r="27674" x14ac:dyDescent="0.2"/>
    <row r="27675" x14ac:dyDescent="0.2"/>
    <row r="27676" x14ac:dyDescent="0.2"/>
    <row r="27677" x14ac:dyDescent="0.2"/>
    <row r="27678" x14ac:dyDescent="0.2"/>
    <row r="27679" x14ac:dyDescent="0.2"/>
    <row r="27680" x14ac:dyDescent="0.2"/>
    <row r="27681" x14ac:dyDescent="0.2"/>
    <row r="27682" x14ac:dyDescent="0.2"/>
    <row r="27683" x14ac:dyDescent="0.2"/>
    <row r="27684" x14ac:dyDescent="0.2"/>
    <row r="27685" x14ac:dyDescent="0.2"/>
    <row r="27686" x14ac:dyDescent="0.2"/>
    <row r="27687" x14ac:dyDescent="0.2"/>
    <row r="27688" x14ac:dyDescent="0.2"/>
    <row r="27689" x14ac:dyDescent="0.2"/>
    <row r="27690" x14ac:dyDescent="0.2"/>
    <row r="27691" x14ac:dyDescent="0.2"/>
    <row r="27692" x14ac:dyDescent="0.2"/>
    <row r="27693" x14ac:dyDescent="0.2"/>
    <row r="27694" x14ac:dyDescent="0.2"/>
    <row r="27695" x14ac:dyDescent="0.2"/>
    <row r="27696" x14ac:dyDescent="0.2"/>
    <row r="27697" x14ac:dyDescent="0.2"/>
    <row r="27698" x14ac:dyDescent="0.2"/>
    <row r="27699" x14ac:dyDescent="0.2"/>
    <row r="27700" x14ac:dyDescent="0.2"/>
    <row r="27701" x14ac:dyDescent="0.2"/>
    <row r="27702" x14ac:dyDescent="0.2"/>
    <row r="27703" x14ac:dyDescent="0.2"/>
    <row r="27704" x14ac:dyDescent="0.2"/>
    <row r="27705" x14ac:dyDescent="0.2"/>
    <row r="27706" x14ac:dyDescent="0.2"/>
    <row r="27707" x14ac:dyDescent="0.2"/>
    <row r="27708" x14ac:dyDescent="0.2"/>
    <row r="27709" x14ac:dyDescent="0.2"/>
    <row r="27710" x14ac:dyDescent="0.2"/>
    <row r="27711" x14ac:dyDescent="0.2"/>
    <row r="27712" x14ac:dyDescent="0.2"/>
    <row r="27713" x14ac:dyDescent="0.2"/>
    <row r="27714" x14ac:dyDescent="0.2"/>
    <row r="27715" x14ac:dyDescent="0.2"/>
    <row r="27716" x14ac:dyDescent="0.2"/>
    <row r="27717" x14ac:dyDescent="0.2"/>
    <row r="27718" x14ac:dyDescent="0.2"/>
    <row r="27719" x14ac:dyDescent="0.2"/>
    <row r="27720" x14ac:dyDescent="0.2"/>
    <row r="27721" x14ac:dyDescent="0.2"/>
    <row r="27722" x14ac:dyDescent="0.2"/>
    <row r="27723" x14ac:dyDescent="0.2"/>
    <row r="27724" x14ac:dyDescent="0.2"/>
    <row r="27725" x14ac:dyDescent="0.2"/>
    <row r="27726" x14ac:dyDescent="0.2"/>
    <row r="27727" x14ac:dyDescent="0.2"/>
    <row r="27728" x14ac:dyDescent="0.2"/>
    <row r="27729" x14ac:dyDescent="0.2"/>
    <row r="27730" x14ac:dyDescent="0.2"/>
    <row r="27731" x14ac:dyDescent="0.2"/>
    <row r="27732" x14ac:dyDescent="0.2"/>
    <row r="27733" x14ac:dyDescent="0.2"/>
    <row r="27734" x14ac:dyDescent="0.2"/>
    <row r="27735" x14ac:dyDescent="0.2"/>
    <row r="27736" x14ac:dyDescent="0.2"/>
    <row r="27737" x14ac:dyDescent="0.2"/>
    <row r="27738" x14ac:dyDescent="0.2"/>
    <row r="27739" x14ac:dyDescent="0.2"/>
    <row r="27740" x14ac:dyDescent="0.2"/>
    <row r="27741" x14ac:dyDescent="0.2"/>
    <row r="27742" x14ac:dyDescent="0.2"/>
    <row r="27743" x14ac:dyDescent="0.2"/>
    <row r="27744" x14ac:dyDescent="0.2"/>
    <row r="27745" x14ac:dyDescent="0.2"/>
    <row r="27746" x14ac:dyDescent="0.2"/>
    <row r="27747" x14ac:dyDescent="0.2"/>
    <row r="27748" x14ac:dyDescent="0.2"/>
    <row r="27749" x14ac:dyDescent="0.2"/>
    <row r="27750" x14ac:dyDescent="0.2"/>
    <row r="27751" x14ac:dyDescent="0.2"/>
    <row r="27752" x14ac:dyDescent="0.2"/>
    <row r="27753" x14ac:dyDescent="0.2"/>
    <row r="27754" x14ac:dyDescent="0.2"/>
    <row r="27755" x14ac:dyDescent="0.2"/>
    <row r="27756" x14ac:dyDescent="0.2"/>
    <row r="27757" x14ac:dyDescent="0.2"/>
    <row r="27758" x14ac:dyDescent="0.2"/>
    <row r="27759" x14ac:dyDescent="0.2"/>
    <row r="27760" x14ac:dyDescent="0.2"/>
    <row r="27761" x14ac:dyDescent="0.2"/>
    <row r="27762" x14ac:dyDescent="0.2"/>
    <row r="27763" x14ac:dyDescent="0.2"/>
    <row r="27764" x14ac:dyDescent="0.2"/>
    <row r="27765" x14ac:dyDescent="0.2"/>
    <row r="27766" x14ac:dyDescent="0.2"/>
    <row r="27767" x14ac:dyDescent="0.2"/>
    <row r="27768" x14ac:dyDescent="0.2"/>
    <row r="27769" x14ac:dyDescent="0.2"/>
    <row r="27770" x14ac:dyDescent="0.2"/>
    <row r="27771" x14ac:dyDescent="0.2"/>
    <row r="27772" x14ac:dyDescent="0.2"/>
    <row r="27773" x14ac:dyDescent="0.2"/>
    <row r="27774" x14ac:dyDescent="0.2"/>
    <row r="27775" x14ac:dyDescent="0.2"/>
    <row r="27776" x14ac:dyDescent="0.2"/>
    <row r="27777" x14ac:dyDescent="0.2"/>
    <row r="27778" x14ac:dyDescent="0.2"/>
    <row r="27779" x14ac:dyDescent="0.2"/>
    <row r="27780" x14ac:dyDescent="0.2"/>
    <row r="27781" x14ac:dyDescent="0.2"/>
    <row r="27782" x14ac:dyDescent="0.2"/>
    <row r="27783" x14ac:dyDescent="0.2"/>
    <row r="27784" x14ac:dyDescent="0.2"/>
    <row r="27785" x14ac:dyDescent="0.2"/>
    <row r="27786" x14ac:dyDescent="0.2"/>
    <row r="27787" x14ac:dyDescent="0.2"/>
    <row r="27788" x14ac:dyDescent="0.2"/>
    <row r="27789" x14ac:dyDescent="0.2"/>
    <row r="27790" x14ac:dyDescent="0.2"/>
    <row r="27791" x14ac:dyDescent="0.2"/>
    <row r="27792" x14ac:dyDescent="0.2"/>
    <row r="27793" x14ac:dyDescent="0.2"/>
    <row r="27794" x14ac:dyDescent="0.2"/>
    <row r="27795" x14ac:dyDescent="0.2"/>
    <row r="27796" x14ac:dyDescent="0.2"/>
    <row r="27797" x14ac:dyDescent="0.2"/>
    <row r="27798" x14ac:dyDescent="0.2"/>
    <row r="27799" x14ac:dyDescent="0.2"/>
    <row r="27800" x14ac:dyDescent="0.2"/>
    <row r="27801" x14ac:dyDescent="0.2"/>
    <row r="27802" x14ac:dyDescent="0.2"/>
    <row r="27803" x14ac:dyDescent="0.2"/>
    <row r="27804" x14ac:dyDescent="0.2"/>
    <row r="27805" x14ac:dyDescent="0.2"/>
    <row r="27806" x14ac:dyDescent="0.2"/>
    <row r="27807" x14ac:dyDescent="0.2"/>
    <row r="27808" x14ac:dyDescent="0.2"/>
    <row r="27809" x14ac:dyDescent="0.2"/>
    <row r="27810" x14ac:dyDescent="0.2"/>
    <row r="27811" x14ac:dyDescent="0.2"/>
    <row r="27812" x14ac:dyDescent="0.2"/>
    <row r="27813" x14ac:dyDescent="0.2"/>
    <row r="27814" x14ac:dyDescent="0.2"/>
    <row r="27815" x14ac:dyDescent="0.2"/>
    <row r="27816" x14ac:dyDescent="0.2"/>
    <row r="27817" x14ac:dyDescent="0.2"/>
    <row r="27818" x14ac:dyDescent="0.2"/>
    <row r="27819" x14ac:dyDescent="0.2"/>
    <row r="27820" x14ac:dyDescent="0.2"/>
    <row r="27821" x14ac:dyDescent="0.2"/>
    <row r="27822" x14ac:dyDescent="0.2"/>
    <row r="27823" x14ac:dyDescent="0.2"/>
    <row r="27824" x14ac:dyDescent="0.2"/>
    <row r="27825" x14ac:dyDescent="0.2"/>
    <row r="27826" x14ac:dyDescent="0.2"/>
    <row r="27827" x14ac:dyDescent="0.2"/>
    <row r="27828" x14ac:dyDescent="0.2"/>
    <row r="27829" x14ac:dyDescent="0.2"/>
    <row r="27830" x14ac:dyDescent="0.2"/>
    <row r="27831" x14ac:dyDescent="0.2"/>
    <row r="27832" x14ac:dyDescent="0.2"/>
    <row r="27833" x14ac:dyDescent="0.2"/>
    <row r="27834" x14ac:dyDescent="0.2"/>
    <row r="27835" x14ac:dyDescent="0.2"/>
    <row r="27836" x14ac:dyDescent="0.2"/>
    <row r="27837" x14ac:dyDescent="0.2"/>
    <row r="27838" x14ac:dyDescent="0.2"/>
    <row r="27839" x14ac:dyDescent="0.2"/>
    <row r="27840" x14ac:dyDescent="0.2"/>
    <row r="27841" x14ac:dyDescent="0.2"/>
    <row r="27842" x14ac:dyDescent="0.2"/>
    <row r="27843" x14ac:dyDescent="0.2"/>
    <row r="27844" x14ac:dyDescent="0.2"/>
    <row r="27845" x14ac:dyDescent="0.2"/>
    <row r="27846" x14ac:dyDescent="0.2"/>
    <row r="27847" x14ac:dyDescent="0.2"/>
    <row r="27848" x14ac:dyDescent="0.2"/>
    <row r="27849" x14ac:dyDescent="0.2"/>
    <row r="27850" x14ac:dyDescent="0.2"/>
    <row r="27851" x14ac:dyDescent="0.2"/>
    <row r="27852" x14ac:dyDescent="0.2"/>
    <row r="27853" x14ac:dyDescent="0.2"/>
    <row r="27854" x14ac:dyDescent="0.2"/>
    <row r="27855" x14ac:dyDescent="0.2"/>
    <row r="27856" x14ac:dyDescent="0.2"/>
    <row r="27857" x14ac:dyDescent="0.2"/>
    <row r="27858" x14ac:dyDescent="0.2"/>
    <row r="27859" x14ac:dyDescent="0.2"/>
    <row r="27860" x14ac:dyDescent="0.2"/>
    <row r="27861" x14ac:dyDescent="0.2"/>
    <row r="27862" x14ac:dyDescent="0.2"/>
    <row r="27863" x14ac:dyDescent="0.2"/>
    <row r="27864" x14ac:dyDescent="0.2"/>
    <row r="27865" x14ac:dyDescent="0.2"/>
    <row r="27866" x14ac:dyDescent="0.2"/>
    <row r="27867" x14ac:dyDescent="0.2"/>
    <row r="27868" x14ac:dyDescent="0.2"/>
    <row r="27869" x14ac:dyDescent="0.2"/>
    <row r="27870" x14ac:dyDescent="0.2"/>
    <row r="27871" x14ac:dyDescent="0.2"/>
    <row r="27872" x14ac:dyDescent="0.2"/>
    <row r="27873" x14ac:dyDescent="0.2"/>
    <row r="27874" x14ac:dyDescent="0.2"/>
    <row r="27875" x14ac:dyDescent="0.2"/>
    <row r="27876" x14ac:dyDescent="0.2"/>
    <row r="27877" x14ac:dyDescent="0.2"/>
    <row r="27878" x14ac:dyDescent="0.2"/>
    <row r="27879" x14ac:dyDescent="0.2"/>
    <row r="27880" x14ac:dyDescent="0.2"/>
    <row r="27881" x14ac:dyDescent="0.2"/>
    <row r="27882" x14ac:dyDescent="0.2"/>
    <row r="27883" x14ac:dyDescent="0.2"/>
    <row r="27884" x14ac:dyDescent="0.2"/>
    <row r="27885" x14ac:dyDescent="0.2"/>
    <row r="27886" x14ac:dyDescent="0.2"/>
    <row r="27887" x14ac:dyDescent="0.2"/>
    <row r="27888" x14ac:dyDescent="0.2"/>
    <row r="27889" x14ac:dyDescent="0.2"/>
    <row r="27890" x14ac:dyDescent="0.2"/>
    <row r="27891" x14ac:dyDescent="0.2"/>
    <row r="27892" x14ac:dyDescent="0.2"/>
    <row r="27893" x14ac:dyDescent="0.2"/>
    <row r="27894" x14ac:dyDescent="0.2"/>
    <row r="27895" x14ac:dyDescent="0.2"/>
    <row r="27896" x14ac:dyDescent="0.2"/>
    <row r="27897" x14ac:dyDescent="0.2"/>
    <row r="27898" x14ac:dyDescent="0.2"/>
    <row r="27899" x14ac:dyDescent="0.2"/>
    <row r="27900" x14ac:dyDescent="0.2"/>
    <row r="27901" x14ac:dyDescent="0.2"/>
    <row r="27902" x14ac:dyDescent="0.2"/>
    <row r="27903" x14ac:dyDescent="0.2"/>
    <row r="27904" x14ac:dyDescent="0.2"/>
    <row r="27905" x14ac:dyDescent="0.2"/>
    <row r="27906" x14ac:dyDescent="0.2"/>
    <row r="27907" x14ac:dyDescent="0.2"/>
    <row r="27908" x14ac:dyDescent="0.2"/>
    <row r="27909" x14ac:dyDescent="0.2"/>
    <row r="27910" x14ac:dyDescent="0.2"/>
    <row r="27911" x14ac:dyDescent="0.2"/>
    <row r="27912" x14ac:dyDescent="0.2"/>
    <row r="27913" x14ac:dyDescent="0.2"/>
    <row r="27914" x14ac:dyDescent="0.2"/>
    <row r="27915" x14ac:dyDescent="0.2"/>
    <row r="27916" x14ac:dyDescent="0.2"/>
    <row r="27917" x14ac:dyDescent="0.2"/>
    <row r="27918" x14ac:dyDescent="0.2"/>
    <row r="27919" x14ac:dyDescent="0.2"/>
    <row r="27920" x14ac:dyDescent="0.2"/>
    <row r="27921" x14ac:dyDescent="0.2"/>
    <row r="27922" x14ac:dyDescent="0.2"/>
    <row r="27923" x14ac:dyDescent="0.2"/>
    <row r="27924" x14ac:dyDescent="0.2"/>
    <row r="27925" x14ac:dyDescent="0.2"/>
    <row r="27926" x14ac:dyDescent="0.2"/>
    <row r="27927" x14ac:dyDescent="0.2"/>
    <row r="27928" x14ac:dyDescent="0.2"/>
    <row r="27929" x14ac:dyDescent="0.2"/>
    <row r="27930" x14ac:dyDescent="0.2"/>
    <row r="27931" x14ac:dyDescent="0.2"/>
    <row r="27932" x14ac:dyDescent="0.2"/>
    <row r="27933" x14ac:dyDescent="0.2"/>
    <row r="27934" x14ac:dyDescent="0.2"/>
    <row r="27935" x14ac:dyDescent="0.2"/>
    <row r="27936" x14ac:dyDescent="0.2"/>
    <row r="27937" x14ac:dyDescent="0.2"/>
    <row r="27938" x14ac:dyDescent="0.2"/>
    <row r="27939" x14ac:dyDescent="0.2"/>
    <row r="27940" x14ac:dyDescent="0.2"/>
    <row r="27941" x14ac:dyDescent="0.2"/>
    <row r="27942" x14ac:dyDescent="0.2"/>
    <row r="27943" x14ac:dyDescent="0.2"/>
    <row r="27944" x14ac:dyDescent="0.2"/>
    <row r="27945" x14ac:dyDescent="0.2"/>
    <row r="27946" x14ac:dyDescent="0.2"/>
    <row r="27947" x14ac:dyDescent="0.2"/>
    <row r="27948" x14ac:dyDescent="0.2"/>
    <row r="27949" x14ac:dyDescent="0.2"/>
    <row r="27950" x14ac:dyDescent="0.2"/>
    <row r="27951" x14ac:dyDescent="0.2"/>
    <row r="27952" x14ac:dyDescent="0.2"/>
    <row r="27953" x14ac:dyDescent="0.2"/>
    <row r="27954" x14ac:dyDescent="0.2"/>
    <row r="27955" x14ac:dyDescent="0.2"/>
    <row r="27956" x14ac:dyDescent="0.2"/>
    <row r="27957" x14ac:dyDescent="0.2"/>
    <row r="27958" x14ac:dyDescent="0.2"/>
    <row r="27959" x14ac:dyDescent="0.2"/>
    <row r="27960" x14ac:dyDescent="0.2"/>
    <row r="27961" x14ac:dyDescent="0.2"/>
    <row r="27962" x14ac:dyDescent="0.2"/>
    <row r="27963" x14ac:dyDescent="0.2"/>
    <row r="27964" x14ac:dyDescent="0.2"/>
    <row r="27965" x14ac:dyDescent="0.2"/>
    <row r="27966" x14ac:dyDescent="0.2"/>
    <row r="27967" x14ac:dyDescent="0.2"/>
    <row r="27968" x14ac:dyDescent="0.2"/>
    <row r="27969" x14ac:dyDescent="0.2"/>
    <row r="27970" x14ac:dyDescent="0.2"/>
    <row r="27971" x14ac:dyDescent="0.2"/>
    <row r="27972" x14ac:dyDescent="0.2"/>
    <row r="27973" x14ac:dyDescent="0.2"/>
    <row r="27974" x14ac:dyDescent="0.2"/>
    <row r="27975" x14ac:dyDescent="0.2"/>
    <row r="27976" x14ac:dyDescent="0.2"/>
    <row r="27977" x14ac:dyDescent="0.2"/>
    <row r="27978" x14ac:dyDescent="0.2"/>
    <row r="27979" x14ac:dyDescent="0.2"/>
    <row r="27980" x14ac:dyDescent="0.2"/>
    <row r="27981" x14ac:dyDescent="0.2"/>
    <row r="27982" x14ac:dyDescent="0.2"/>
    <row r="27983" x14ac:dyDescent="0.2"/>
    <row r="27984" x14ac:dyDescent="0.2"/>
    <row r="27985" x14ac:dyDescent="0.2"/>
    <row r="27986" x14ac:dyDescent="0.2"/>
    <row r="27987" x14ac:dyDescent="0.2"/>
    <row r="27988" x14ac:dyDescent="0.2"/>
    <row r="27989" x14ac:dyDescent="0.2"/>
    <row r="27990" x14ac:dyDescent="0.2"/>
    <row r="27991" x14ac:dyDescent="0.2"/>
    <row r="27992" x14ac:dyDescent="0.2"/>
    <row r="27993" x14ac:dyDescent="0.2"/>
    <row r="27994" x14ac:dyDescent="0.2"/>
    <row r="27995" x14ac:dyDescent="0.2"/>
    <row r="27996" x14ac:dyDescent="0.2"/>
    <row r="27997" x14ac:dyDescent="0.2"/>
    <row r="27998" x14ac:dyDescent="0.2"/>
    <row r="27999" x14ac:dyDescent="0.2"/>
    <row r="28000" x14ac:dyDescent="0.2"/>
    <row r="28001" x14ac:dyDescent="0.2"/>
    <row r="28002" x14ac:dyDescent="0.2"/>
    <row r="28003" x14ac:dyDescent="0.2"/>
    <row r="28004" x14ac:dyDescent="0.2"/>
    <row r="28005" x14ac:dyDescent="0.2"/>
    <row r="28006" x14ac:dyDescent="0.2"/>
    <row r="28007" x14ac:dyDescent="0.2"/>
    <row r="28008" x14ac:dyDescent="0.2"/>
    <row r="28009" x14ac:dyDescent="0.2"/>
    <row r="28010" x14ac:dyDescent="0.2"/>
    <row r="28011" x14ac:dyDescent="0.2"/>
    <row r="28012" x14ac:dyDescent="0.2"/>
    <row r="28013" x14ac:dyDescent="0.2"/>
    <row r="28014" x14ac:dyDescent="0.2"/>
    <row r="28015" x14ac:dyDescent="0.2"/>
    <row r="28016" x14ac:dyDescent="0.2"/>
    <row r="28017" x14ac:dyDescent="0.2"/>
    <row r="28018" x14ac:dyDescent="0.2"/>
    <row r="28019" x14ac:dyDescent="0.2"/>
    <row r="28020" x14ac:dyDescent="0.2"/>
    <row r="28021" x14ac:dyDescent="0.2"/>
    <row r="28022" x14ac:dyDescent="0.2"/>
    <row r="28023" x14ac:dyDescent="0.2"/>
    <row r="28024" x14ac:dyDescent="0.2"/>
    <row r="28025" x14ac:dyDescent="0.2"/>
    <row r="28026" x14ac:dyDescent="0.2"/>
    <row r="28027" x14ac:dyDescent="0.2"/>
    <row r="28028" x14ac:dyDescent="0.2"/>
    <row r="28029" x14ac:dyDescent="0.2"/>
    <row r="28030" x14ac:dyDescent="0.2"/>
    <row r="28031" x14ac:dyDescent="0.2"/>
    <row r="28032" x14ac:dyDescent="0.2"/>
    <row r="28033" x14ac:dyDescent="0.2"/>
    <row r="28034" x14ac:dyDescent="0.2"/>
    <row r="28035" x14ac:dyDescent="0.2"/>
    <row r="28036" x14ac:dyDescent="0.2"/>
    <row r="28037" x14ac:dyDescent="0.2"/>
    <row r="28038" x14ac:dyDescent="0.2"/>
    <row r="28039" x14ac:dyDescent="0.2"/>
    <row r="28040" x14ac:dyDescent="0.2"/>
    <row r="28041" x14ac:dyDescent="0.2"/>
    <row r="28042" x14ac:dyDescent="0.2"/>
    <row r="28043" x14ac:dyDescent="0.2"/>
    <row r="28044" x14ac:dyDescent="0.2"/>
    <row r="28045" x14ac:dyDescent="0.2"/>
    <row r="28046" x14ac:dyDescent="0.2"/>
    <row r="28047" x14ac:dyDescent="0.2"/>
    <row r="28048" x14ac:dyDescent="0.2"/>
    <row r="28049" x14ac:dyDescent="0.2"/>
    <row r="28050" x14ac:dyDescent="0.2"/>
    <row r="28051" x14ac:dyDescent="0.2"/>
    <row r="28052" x14ac:dyDescent="0.2"/>
    <row r="28053" x14ac:dyDescent="0.2"/>
    <row r="28054" x14ac:dyDescent="0.2"/>
    <row r="28055" x14ac:dyDescent="0.2"/>
    <row r="28056" x14ac:dyDescent="0.2"/>
    <row r="28057" x14ac:dyDescent="0.2"/>
    <row r="28058" x14ac:dyDescent="0.2"/>
    <row r="28059" x14ac:dyDescent="0.2"/>
    <row r="28060" x14ac:dyDescent="0.2"/>
    <row r="28061" x14ac:dyDescent="0.2"/>
    <row r="28062" x14ac:dyDescent="0.2"/>
    <row r="28063" x14ac:dyDescent="0.2"/>
    <row r="28064" x14ac:dyDescent="0.2"/>
    <row r="28065" x14ac:dyDescent="0.2"/>
    <row r="28066" x14ac:dyDescent="0.2"/>
    <row r="28067" x14ac:dyDescent="0.2"/>
    <row r="28068" x14ac:dyDescent="0.2"/>
    <row r="28069" x14ac:dyDescent="0.2"/>
    <row r="28070" x14ac:dyDescent="0.2"/>
    <row r="28071" x14ac:dyDescent="0.2"/>
    <row r="28072" x14ac:dyDescent="0.2"/>
    <row r="28073" x14ac:dyDescent="0.2"/>
    <row r="28074" x14ac:dyDescent="0.2"/>
    <row r="28075" x14ac:dyDescent="0.2"/>
    <row r="28076" x14ac:dyDescent="0.2"/>
    <row r="28077" x14ac:dyDescent="0.2"/>
    <row r="28078" x14ac:dyDescent="0.2"/>
    <row r="28079" x14ac:dyDescent="0.2"/>
    <row r="28080" x14ac:dyDescent="0.2"/>
    <row r="28081" x14ac:dyDescent="0.2"/>
    <row r="28082" x14ac:dyDescent="0.2"/>
    <row r="28083" x14ac:dyDescent="0.2"/>
    <row r="28084" x14ac:dyDescent="0.2"/>
    <row r="28085" x14ac:dyDescent="0.2"/>
    <row r="28086" x14ac:dyDescent="0.2"/>
    <row r="28087" x14ac:dyDescent="0.2"/>
    <row r="28088" x14ac:dyDescent="0.2"/>
    <row r="28089" x14ac:dyDescent="0.2"/>
    <row r="28090" x14ac:dyDescent="0.2"/>
    <row r="28091" x14ac:dyDescent="0.2"/>
    <row r="28092" x14ac:dyDescent="0.2"/>
    <row r="28093" x14ac:dyDescent="0.2"/>
    <row r="28094" x14ac:dyDescent="0.2"/>
    <row r="28095" x14ac:dyDescent="0.2"/>
    <row r="28096" x14ac:dyDescent="0.2"/>
    <row r="28097" x14ac:dyDescent="0.2"/>
    <row r="28098" x14ac:dyDescent="0.2"/>
    <row r="28099" x14ac:dyDescent="0.2"/>
    <row r="28100" x14ac:dyDescent="0.2"/>
    <row r="28101" x14ac:dyDescent="0.2"/>
    <row r="28102" x14ac:dyDescent="0.2"/>
    <row r="28103" x14ac:dyDescent="0.2"/>
    <row r="28104" x14ac:dyDescent="0.2"/>
    <row r="28105" x14ac:dyDescent="0.2"/>
    <row r="28106" x14ac:dyDescent="0.2"/>
    <row r="28107" x14ac:dyDescent="0.2"/>
    <row r="28108" x14ac:dyDescent="0.2"/>
    <row r="28109" x14ac:dyDescent="0.2"/>
    <row r="28110" x14ac:dyDescent="0.2"/>
    <row r="28111" x14ac:dyDescent="0.2"/>
    <row r="28112" x14ac:dyDescent="0.2"/>
    <row r="28113" x14ac:dyDescent="0.2"/>
    <row r="28114" x14ac:dyDescent="0.2"/>
    <row r="28115" x14ac:dyDescent="0.2"/>
    <row r="28116" x14ac:dyDescent="0.2"/>
    <row r="28117" x14ac:dyDescent="0.2"/>
    <row r="28118" x14ac:dyDescent="0.2"/>
    <row r="28119" x14ac:dyDescent="0.2"/>
    <row r="28120" x14ac:dyDescent="0.2"/>
    <row r="28121" x14ac:dyDescent="0.2"/>
    <row r="28122" x14ac:dyDescent="0.2"/>
    <row r="28123" x14ac:dyDescent="0.2"/>
    <row r="28124" x14ac:dyDescent="0.2"/>
    <row r="28125" x14ac:dyDescent="0.2"/>
    <row r="28126" x14ac:dyDescent="0.2"/>
    <row r="28127" x14ac:dyDescent="0.2"/>
    <row r="28128" x14ac:dyDescent="0.2"/>
    <row r="28129" x14ac:dyDescent="0.2"/>
    <row r="28130" x14ac:dyDescent="0.2"/>
    <row r="28131" x14ac:dyDescent="0.2"/>
    <row r="28132" x14ac:dyDescent="0.2"/>
    <row r="28133" x14ac:dyDescent="0.2"/>
    <row r="28134" x14ac:dyDescent="0.2"/>
    <row r="28135" x14ac:dyDescent="0.2"/>
    <row r="28136" x14ac:dyDescent="0.2"/>
    <row r="28137" x14ac:dyDescent="0.2"/>
    <row r="28138" x14ac:dyDescent="0.2"/>
    <row r="28139" x14ac:dyDescent="0.2"/>
    <row r="28140" x14ac:dyDescent="0.2"/>
    <row r="28141" x14ac:dyDescent="0.2"/>
    <row r="28142" x14ac:dyDescent="0.2"/>
    <row r="28143" x14ac:dyDescent="0.2"/>
    <row r="28144" x14ac:dyDescent="0.2"/>
    <row r="28145" x14ac:dyDescent="0.2"/>
    <row r="28146" x14ac:dyDescent="0.2"/>
    <row r="28147" x14ac:dyDescent="0.2"/>
    <row r="28148" x14ac:dyDescent="0.2"/>
    <row r="28149" x14ac:dyDescent="0.2"/>
    <row r="28150" x14ac:dyDescent="0.2"/>
    <row r="28151" x14ac:dyDescent="0.2"/>
    <row r="28152" x14ac:dyDescent="0.2"/>
    <row r="28153" x14ac:dyDescent="0.2"/>
    <row r="28154" x14ac:dyDescent="0.2"/>
    <row r="28155" x14ac:dyDescent="0.2"/>
    <row r="28156" x14ac:dyDescent="0.2"/>
    <row r="28157" x14ac:dyDescent="0.2"/>
    <row r="28158" x14ac:dyDescent="0.2"/>
    <row r="28159" x14ac:dyDescent="0.2"/>
    <row r="28160" x14ac:dyDescent="0.2"/>
    <row r="28161" x14ac:dyDescent="0.2"/>
    <row r="28162" x14ac:dyDescent="0.2"/>
    <row r="28163" x14ac:dyDescent="0.2"/>
    <row r="28164" x14ac:dyDescent="0.2"/>
    <row r="28165" x14ac:dyDescent="0.2"/>
    <row r="28166" x14ac:dyDescent="0.2"/>
    <row r="28167" x14ac:dyDescent="0.2"/>
    <row r="28168" x14ac:dyDescent="0.2"/>
    <row r="28169" x14ac:dyDescent="0.2"/>
    <row r="28170" x14ac:dyDescent="0.2"/>
    <row r="28171" x14ac:dyDescent="0.2"/>
    <row r="28172" x14ac:dyDescent="0.2"/>
    <row r="28173" x14ac:dyDescent="0.2"/>
    <row r="28174" x14ac:dyDescent="0.2"/>
    <row r="28175" x14ac:dyDescent="0.2"/>
    <row r="28176" x14ac:dyDescent="0.2"/>
    <row r="28177" x14ac:dyDescent="0.2"/>
    <row r="28178" x14ac:dyDescent="0.2"/>
    <row r="28179" x14ac:dyDescent="0.2"/>
    <row r="28180" x14ac:dyDescent="0.2"/>
    <row r="28181" x14ac:dyDescent="0.2"/>
    <row r="28182" x14ac:dyDescent="0.2"/>
    <row r="28183" x14ac:dyDescent="0.2"/>
    <row r="28184" x14ac:dyDescent="0.2"/>
    <row r="28185" x14ac:dyDescent="0.2"/>
    <row r="28186" x14ac:dyDescent="0.2"/>
    <row r="28187" x14ac:dyDescent="0.2"/>
    <row r="28188" x14ac:dyDescent="0.2"/>
    <row r="28189" x14ac:dyDescent="0.2"/>
    <row r="28190" x14ac:dyDescent="0.2"/>
    <row r="28191" x14ac:dyDescent="0.2"/>
    <row r="28192" x14ac:dyDescent="0.2"/>
    <row r="28193" x14ac:dyDescent="0.2"/>
    <row r="28194" x14ac:dyDescent="0.2"/>
    <row r="28195" x14ac:dyDescent="0.2"/>
    <row r="28196" x14ac:dyDescent="0.2"/>
    <row r="28197" x14ac:dyDescent="0.2"/>
    <row r="28198" x14ac:dyDescent="0.2"/>
    <row r="28199" x14ac:dyDescent="0.2"/>
    <row r="28200" x14ac:dyDescent="0.2"/>
    <row r="28201" x14ac:dyDescent="0.2"/>
    <row r="28202" x14ac:dyDescent="0.2"/>
    <row r="28203" x14ac:dyDescent="0.2"/>
    <row r="28204" x14ac:dyDescent="0.2"/>
    <row r="28205" x14ac:dyDescent="0.2"/>
    <row r="28206" x14ac:dyDescent="0.2"/>
    <row r="28207" x14ac:dyDescent="0.2"/>
    <row r="28208" x14ac:dyDescent="0.2"/>
    <row r="28209" x14ac:dyDescent="0.2"/>
    <row r="28210" x14ac:dyDescent="0.2"/>
    <row r="28211" x14ac:dyDescent="0.2"/>
    <row r="28212" x14ac:dyDescent="0.2"/>
    <row r="28213" x14ac:dyDescent="0.2"/>
    <row r="28214" x14ac:dyDescent="0.2"/>
    <row r="28215" x14ac:dyDescent="0.2"/>
    <row r="28216" x14ac:dyDescent="0.2"/>
    <row r="28217" x14ac:dyDescent="0.2"/>
    <row r="28218" x14ac:dyDescent="0.2"/>
    <row r="28219" x14ac:dyDescent="0.2"/>
    <row r="28220" x14ac:dyDescent="0.2"/>
    <row r="28221" x14ac:dyDescent="0.2"/>
    <row r="28222" x14ac:dyDescent="0.2"/>
    <row r="28223" x14ac:dyDescent="0.2"/>
    <row r="28224" x14ac:dyDescent="0.2"/>
    <row r="28225" x14ac:dyDescent="0.2"/>
    <row r="28226" x14ac:dyDescent="0.2"/>
    <row r="28227" x14ac:dyDescent="0.2"/>
    <row r="28228" x14ac:dyDescent="0.2"/>
    <row r="28229" x14ac:dyDescent="0.2"/>
    <row r="28230" x14ac:dyDescent="0.2"/>
    <row r="28231" x14ac:dyDescent="0.2"/>
    <row r="28232" x14ac:dyDescent="0.2"/>
    <row r="28233" x14ac:dyDescent="0.2"/>
    <row r="28234" x14ac:dyDescent="0.2"/>
    <row r="28235" x14ac:dyDescent="0.2"/>
    <row r="28236" x14ac:dyDescent="0.2"/>
    <row r="28237" x14ac:dyDescent="0.2"/>
    <row r="28238" x14ac:dyDescent="0.2"/>
    <row r="28239" x14ac:dyDescent="0.2"/>
    <row r="28240" x14ac:dyDescent="0.2"/>
    <row r="28241" x14ac:dyDescent="0.2"/>
    <row r="28242" x14ac:dyDescent="0.2"/>
    <row r="28243" x14ac:dyDescent="0.2"/>
    <row r="28244" x14ac:dyDescent="0.2"/>
    <row r="28245" x14ac:dyDescent="0.2"/>
    <row r="28246" x14ac:dyDescent="0.2"/>
    <row r="28247" x14ac:dyDescent="0.2"/>
    <row r="28248" x14ac:dyDescent="0.2"/>
    <row r="28249" x14ac:dyDescent="0.2"/>
    <row r="28250" x14ac:dyDescent="0.2"/>
    <row r="28251" x14ac:dyDescent="0.2"/>
    <row r="28252" x14ac:dyDescent="0.2"/>
    <row r="28253" x14ac:dyDescent="0.2"/>
    <row r="28254" x14ac:dyDescent="0.2"/>
    <row r="28255" x14ac:dyDescent="0.2"/>
    <row r="28256" x14ac:dyDescent="0.2"/>
    <row r="28257" x14ac:dyDescent="0.2"/>
    <row r="28258" x14ac:dyDescent="0.2"/>
    <row r="28259" x14ac:dyDescent="0.2"/>
    <row r="28260" x14ac:dyDescent="0.2"/>
    <row r="28261" x14ac:dyDescent="0.2"/>
    <row r="28262" x14ac:dyDescent="0.2"/>
    <row r="28263" x14ac:dyDescent="0.2"/>
    <row r="28264" x14ac:dyDescent="0.2"/>
    <row r="28265" x14ac:dyDescent="0.2"/>
    <row r="28266" x14ac:dyDescent="0.2"/>
    <row r="28267" x14ac:dyDescent="0.2"/>
    <row r="28268" x14ac:dyDescent="0.2"/>
    <row r="28269" x14ac:dyDescent="0.2"/>
    <row r="28270" x14ac:dyDescent="0.2"/>
    <row r="28271" x14ac:dyDescent="0.2"/>
    <row r="28272" x14ac:dyDescent="0.2"/>
    <row r="28273" x14ac:dyDescent="0.2"/>
    <row r="28274" x14ac:dyDescent="0.2"/>
    <row r="28275" x14ac:dyDescent="0.2"/>
    <row r="28276" x14ac:dyDescent="0.2"/>
    <row r="28277" x14ac:dyDescent="0.2"/>
    <row r="28278" x14ac:dyDescent="0.2"/>
    <row r="28279" x14ac:dyDescent="0.2"/>
    <row r="28280" x14ac:dyDescent="0.2"/>
    <row r="28281" x14ac:dyDescent="0.2"/>
    <row r="28282" x14ac:dyDescent="0.2"/>
    <row r="28283" x14ac:dyDescent="0.2"/>
    <row r="28284" x14ac:dyDescent="0.2"/>
    <row r="28285" x14ac:dyDescent="0.2"/>
    <row r="28286" x14ac:dyDescent="0.2"/>
    <row r="28287" x14ac:dyDescent="0.2"/>
    <row r="28288" x14ac:dyDescent="0.2"/>
    <row r="28289" x14ac:dyDescent="0.2"/>
    <row r="28290" x14ac:dyDescent="0.2"/>
    <row r="28291" x14ac:dyDescent="0.2"/>
    <row r="28292" x14ac:dyDescent="0.2"/>
    <row r="28293" x14ac:dyDescent="0.2"/>
    <row r="28294" x14ac:dyDescent="0.2"/>
    <row r="28295" x14ac:dyDescent="0.2"/>
    <row r="28296" x14ac:dyDescent="0.2"/>
    <row r="28297" x14ac:dyDescent="0.2"/>
    <row r="28298" x14ac:dyDescent="0.2"/>
    <row r="28299" x14ac:dyDescent="0.2"/>
    <row r="28300" x14ac:dyDescent="0.2"/>
    <row r="28301" x14ac:dyDescent="0.2"/>
    <row r="28302" x14ac:dyDescent="0.2"/>
    <row r="28303" x14ac:dyDescent="0.2"/>
    <row r="28304" x14ac:dyDescent="0.2"/>
    <row r="28305" x14ac:dyDescent="0.2"/>
    <row r="28306" x14ac:dyDescent="0.2"/>
    <row r="28307" x14ac:dyDescent="0.2"/>
    <row r="28308" x14ac:dyDescent="0.2"/>
    <row r="28309" x14ac:dyDescent="0.2"/>
    <row r="28310" x14ac:dyDescent="0.2"/>
    <row r="28311" x14ac:dyDescent="0.2"/>
    <row r="28312" x14ac:dyDescent="0.2"/>
    <row r="28313" x14ac:dyDescent="0.2"/>
    <row r="28314" x14ac:dyDescent="0.2"/>
    <row r="28315" x14ac:dyDescent="0.2"/>
    <row r="28316" x14ac:dyDescent="0.2"/>
    <row r="28317" x14ac:dyDescent="0.2"/>
    <row r="28318" x14ac:dyDescent="0.2"/>
    <row r="28319" x14ac:dyDescent="0.2"/>
    <row r="28320" x14ac:dyDescent="0.2"/>
    <row r="28321" x14ac:dyDescent="0.2"/>
    <row r="28322" x14ac:dyDescent="0.2"/>
    <row r="28323" x14ac:dyDescent="0.2"/>
    <row r="28324" x14ac:dyDescent="0.2"/>
    <row r="28325" x14ac:dyDescent="0.2"/>
    <row r="28326" x14ac:dyDescent="0.2"/>
    <row r="28327" x14ac:dyDescent="0.2"/>
    <row r="28328" x14ac:dyDescent="0.2"/>
    <row r="28329" x14ac:dyDescent="0.2"/>
    <row r="28330" x14ac:dyDescent="0.2"/>
    <row r="28331" x14ac:dyDescent="0.2"/>
    <row r="28332" x14ac:dyDescent="0.2"/>
    <row r="28333" x14ac:dyDescent="0.2"/>
    <row r="28334" x14ac:dyDescent="0.2"/>
    <row r="28335" x14ac:dyDescent="0.2"/>
    <row r="28336" x14ac:dyDescent="0.2"/>
    <row r="28337" x14ac:dyDescent="0.2"/>
    <row r="28338" x14ac:dyDescent="0.2"/>
    <row r="28339" x14ac:dyDescent="0.2"/>
    <row r="28340" x14ac:dyDescent="0.2"/>
    <row r="28341" x14ac:dyDescent="0.2"/>
    <row r="28342" x14ac:dyDescent="0.2"/>
    <row r="28343" x14ac:dyDescent="0.2"/>
    <row r="28344" x14ac:dyDescent="0.2"/>
    <row r="28345" x14ac:dyDescent="0.2"/>
    <row r="28346" x14ac:dyDescent="0.2"/>
    <row r="28347" x14ac:dyDescent="0.2"/>
    <row r="28348" x14ac:dyDescent="0.2"/>
    <row r="28349" x14ac:dyDescent="0.2"/>
    <row r="28350" x14ac:dyDescent="0.2"/>
    <row r="28351" x14ac:dyDescent="0.2"/>
    <row r="28352" x14ac:dyDescent="0.2"/>
    <row r="28353" x14ac:dyDescent="0.2"/>
    <row r="28354" x14ac:dyDescent="0.2"/>
    <row r="28355" x14ac:dyDescent="0.2"/>
    <row r="28356" x14ac:dyDescent="0.2"/>
    <row r="28357" x14ac:dyDescent="0.2"/>
    <row r="28358" x14ac:dyDescent="0.2"/>
    <row r="28359" x14ac:dyDescent="0.2"/>
    <row r="28360" x14ac:dyDescent="0.2"/>
    <row r="28361" x14ac:dyDescent="0.2"/>
    <row r="28362" x14ac:dyDescent="0.2"/>
    <row r="28363" x14ac:dyDescent="0.2"/>
    <row r="28364" x14ac:dyDescent="0.2"/>
    <row r="28365" x14ac:dyDescent="0.2"/>
    <row r="28366" x14ac:dyDescent="0.2"/>
    <row r="28367" x14ac:dyDescent="0.2"/>
    <row r="28368" x14ac:dyDescent="0.2"/>
    <row r="28369" x14ac:dyDescent="0.2"/>
    <row r="28370" x14ac:dyDescent="0.2"/>
    <row r="28371" x14ac:dyDescent="0.2"/>
    <row r="28372" x14ac:dyDescent="0.2"/>
    <row r="28373" x14ac:dyDescent="0.2"/>
    <row r="28374" x14ac:dyDescent="0.2"/>
    <row r="28375" x14ac:dyDescent="0.2"/>
    <row r="28376" x14ac:dyDescent="0.2"/>
    <row r="28377" x14ac:dyDescent="0.2"/>
    <row r="28378" x14ac:dyDescent="0.2"/>
    <row r="28379" x14ac:dyDescent="0.2"/>
    <row r="28380" x14ac:dyDescent="0.2"/>
    <row r="28381" x14ac:dyDescent="0.2"/>
    <row r="28382" x14ac:dyDescent="0.2"/>
    <row r="28383" x14ac:dyDescent="0.2"/>
    <row r="28384" x14ac:dyDescent="0.2"/>
    <row r="28385" x14ac:dyDescent="0.2"/>
    <row r="28386" x14ac:dyDescent="0.2"/>
    <row r="28387" x14ac:dyDescent="0.2"/>
    <row r="28388" x14ac:dyDescent="0.2"/>
    <row r="28389" x14ac:dyDescent="0.2"/>
    <row r="28390" x14ac:dyDescent="0.2"/>
    <row r="28391" x14ac:dyDescent="0.2"/>
    <row r="28392" x14ac:dyDescent="0.2"/>
    <row r="28393" x14ac:dyDescent="0.2"/>
    <row r="28394" x14ac:dyDescent="0.2"/>
    <row r="28395" x14ac:dyDescent="0.2"/>
    <row r="28396" x14ac:dyDescent="0.2"/>
    <row r="28397" x14ac:dyDescent="0.2"/>
    <row r="28398" x14ac:dyDescent="0.2"/>
    <row r="28399" x14ac:dyDescent="0.2"/>
    <row r="28400" x14ac:dyDescent="0.2"/>
    <row r="28401" x14ac:dyDescent="0.2"/>
    <row r="28402" x14ac:dyDescent="0.2"/>
    <row r="28403" x14ac:dyDescent="0.2"/>
    <row r="28404" x14ac:dyDescent="0.2"/>
    <row r="28405" x14ac:dyDescent="0.2"/>
    <row r="28406" x14ac:dyDescent="0.2"/>
    <row r="28407" x14ac:dyDescent="0.2"/>
    <row r="28408" x14ac:dyDescent="0.2"/>
    <row r="28409" x14ac:dyDescent="0.2"/>
    <row r="28410" x14ac:dyDescent="0.2"/>
    <row r="28411" x14ac:dyDescent="0.2"/>
    <row r="28412" x14ac:dyDescent="0.2"/>
    <row r="28413" x14ac:dyDescent="0.2"/>
    <row r="28414" x14ac:dyDescent="0.2"/>
    <row r="28415" x14ac:dyDescent="0.2"/>
    <row r="28416" x14ac:dyDescent="0.2"/>
    <row r="28417" x14ac:dyDescent="0.2"/>
    <row r="28418" x14ac:dyDescent="0.2"/>
    <row r="28419" x14ac:dyDescent="0.2"/>
    <row r="28420" x14ac:dyDescent="0.2"/>
    <row r="28421" x14ac:dyDescent="0.2"/>
    <row r="28422" x14ac:dyDescent="0.2"/>
    <row r="28423" x14ac:dyDescent="0.2"/>
    <row r="28424" x14ac:dyDescent="0.2"/>
    <row r="28425" x14ac:dyDescent="0.2"/>
    <row r="28426" x14ac:dyDescent="0.2"/>
    <row r="28427" x14ac:dyDescent="0.2"/>
    <row r="28428" x14ac:dyDescent="0.2"/>
    <row r="28429" x14ac:dyDescent="0.2"/>
    <row r="28430" x14ac:dyDescent="0.2"/>
    <row r="28431" x14ac:dyDescent="0.2"/>
    <row r="28432" x14ac:dyDescent="0.2"/>
    <row r="28433" x14ac:dyDescent="0.2"/>
    <row r="28434" x14ac:dyDescent="0.2"/>
    <row r="28435" x14ac:dyDescent="0.2"/>
    <row r="28436" x14ac:dyDescent="0.2"/>
    <row r="28437" x14ac:dyDescent="0.2"/>
    <row r="28438" x14ac:dyDescent="0.2"/>
    <row r="28439" x14ac:dyDescent="0.2"/>
    <row r="28440" x14ac:dyDescent="0.2"/>
    <row r="28441" x14ac:dyDescent="0.2"/>
    <row r="28442" x14ac:dyDescent="0.2"/>
    <row r="28443" x14ac:dyDescent="0.2"/>
    <row r="28444" x14ac:dyDescent="0.2"/>
    <row r="28445" x14ac:dyDescent="0.2"/>
    <row r="28446" x14ac:dyDescent="0.2"/>
    <row r="28447" x14ac:dyDescent="0.2"/>
    <row r="28448" x14ac:dyDescent="0.2"/>
    <row r="28449" x14ac:dyDescent="0.2"/>
    <row r="28450" x14ac:dyDescent="0.2"/>
    <row r="28451" x14ac:dyDescent="0.2"/>
    <row r="28452" x14ac:dyDescent="0.2"/>
    <row r="28453" x14ac:dyDescent="0.2"/>
    <row r="28454" x14ac:dyDescent="0.2"/>
    <row r="28455" x14ac:dyDescent="0.2"/>
    <row r="28456" x14ac:dyDescent="0.2"/>
    <row r="28457" x14ac:dyDescent="0.2"/>
    <row r="28458" x14ac:dyDescent="0.2"/>
    <row r="28459" x14ac:dyDescent="0.2"/>
    <row r="28460" x14ac:dyDescent="0.2"/>
    <row r="28461" x14ac:dyDescent="0.2"/>
    <row r="28462" x14ac:dyDescent="0.2"/>
    <row r="28463" x14ac:dyDescent="0.2"/>
    <row r="28464" x14ac:dyDescent="0.2"/>
    <row r="28465" x14ac:dyDescent="0.2"/>
    <row r="28466" x14ac:dyDescent="0.2"/>
    <row r="28467" x14ac:dyDescent="0.2"/>
    <row r="28468" x14ac:dyDescent="0.2"/>
    <row r="28469" x14ac:dyDescent="0.2"/>
    <row r="28470" x14ac:dyDescent="0.2"/>
    <row r="28471" x14ac:dyDescent="0.2"/>
    <row r="28472" x14ac:dyDescent="0.2"/>
    <row r="28473" x14ac:dyDescent="0.2"/>
    <row r="28474" x14ac:dyDescent="0.2"/>
    <row r="28475" x14ac:dyDescent="0.2"/>
    <row r="28476" x14ac:dyDescent="0.2"/>
    <row r="28477" x14ac:dyDescent="0.2"/>
    <row r="28478" x14ac:dyDescent="0.2"/>
    <row r="28479" x14ac:dyDescent="0.2"/>
    <row r="28480" x14ac:dyDescent="0.2"/>
    <row r="28481" x14ac:dyDescent="0.2"/>
    <row r="28482" x14ac:dyDescent="0.2"/>
    <row r="28483" x14ac:dyDescent="0.2"/>
    <row r="28484" x14ac:dyDescent="0.2"/>
    <row r="28485" x14ac:dyDescent="0.2"/>
    <row r="28486" x14ac:dyDescent="0.2"/>
    <row r="28487" x14ac:dyDescent="0.2"/>
    <row r="28488" x14ac:dyDescent="0.2"/>
    <row r="28489" x14ac:dyDescent="0.2"/>
    <row r="28490" x14ac:dyDescent="0.2"/>
    <row r="28491" x14ac:dyDescent="0.2"/>
    <row r="28492" x14ac:dyDescent="0.2"/>
    <row r="28493" x14ac:dyDescent="0.2"/>
    <row r="28494" x14ac:dyDescent="0.2"/>
    <row r="28495" x14ac:dyDescent="0.2"/>
    <row r="28496" x14ac:dyDescent="0.2"/>
    <row r="28497" x14ac:dyDescent="0.2"/>
    <row r="28498" x14ac:dyDescent="0.2"/>
    <row r="28499" x14ac:dyDescent="0.2"/>
    <row r="28500" x14ac:dyDescent="0.2"/>
    <row r="28501" x14ac:dyDescent="0.2"/>
    <row r="28502" x14ac:dyDescent="0.2"/>
    <row r="28503" x14ac:dyDescent="0.2"/>
    <row r="28504" x14ac:dyDescent="0.2"/>
    <row r="28505" x14ac:dyDescent="0.2"/>
    <row r="28506" x14ac:dyDescent="0.2"/>
    <row r="28507" x14ac:dyDescent="0.2"/>
    <row r="28508" x14ac:dyDescent="0.2"/>
    <row r="28509" x14ac:dyDescent="0.2"/>
    <row r="28510" x14ac:dyDescent="0.2"/>
    <row r="28511" x14ac:dyDescent="0.2"/>
    <row r="28512" x14ac:dyDescent="0.2"/>
    <row r="28513" x14ac:dyDescent="0.2"/>
    <row r="28514" x14ac:dyDescent="0.2"/>
    <row r="28515" x14ac:dyDescent="0.2"/>
    <row r="28516" x14ac:dyDescent="0.2"/>
    <row r="28517" x14ac:dyDescent="0.2"/>
    <row r="28518" x14ac:dyDescent="0.2"/>
    <row r="28519" x14ac:dyDescent="0.2"/>
    <row r="28520" x14ac:dyDescent="0.2"/>
    <row r="28521" x14ac:dyDescent="0.2"/>
    <row r="28522" x14ac:dyDescent="0.2"/>
    <row r="28523" x14ac:dyDescent="0.2"/>
    <row r="28524" x14ac:dyDescent="0.2"/>
    <row r="28525" x14ac:dyDescent="0.2"/>
    <row r="28526" x14ac:dyDescent="0.2"/>
    <row r="28527" x14ac:dyDescent="0.2"/>
    <row r="28528" x14ac:dyDescent="0.2"/>
    <row r="28529" x14ac:dyDescent="0.2"/>
    <row r="28530" x14ac:dyDescent="0.2"/>
    <row r="28531" x14ac:dyDescent="0.2"/>
    <row r="28532" x14ac:dyDescent="0.2"/>
    <row r="28533" x14ac:dyDescent="0.2"/>
    <row r="28534" x14ac:dyDescent="0.2"/>
    <row r="28535" x14ac:dyDescent="0.2"/>
    <row r="28536" x14ac:dyDescent="0.2"/>
    <row r="28537" x14ac:dyDescent="0.2"/>
    <row r="28538" x14ac:dyDescent="0.2"/>
    <row r="28539" x14ac:dyDescent="0.2"/>
    <row r="28540" x14ac:dyDescent="0.2"/>
    <row r="28541" x14ac:dyDescent="0.2"/>
    <row r="28542" x14ac:dyDescent="0.2"/>
    <row r="28543" x14ac:dyDescent="0.2"/>
    <row r="28544" x14ac:dyDescent="0.2"/>
    <row r="28545" x14ac:dyDescent="0.2"/>
    <row r="28546" x14ac:dyDescent="0.2"/>
    <row r="28547" x14ac:dyDescent="0.2"/>
    <row r="28548" x14ac:dyDescent="0.2"/>
    <row r="28549" x14ac:dyDescent="0.2"/>
    <row r="28550" x14ac:dyDescent="0.2"/>
    <row r="28551" x14ac:dyDescent="0.2"/>
    <row r="28552" x14ac:dyDescent="0.2"/>
    <row r="28553" x14ac:dyDescent="0.2"/>
    <row r="28554" x14ac:dyDescent="0.2"/>
    <row r="28555" x14ac:dyDescent="0.2"/>
    <row r="28556" x14ac:dyDescent="0.2"/>
    <row r="28557" x14ac:dyDescent="0.2"/>
    <row r="28558" x14ac:dyDescent="0.2"/>
    <row r="28559" x14ac:dyDescent="0.2"/>
    <row r="28560" x14ac:dyDescent="0.2"/>
    <row r="28561" x14ac:dyDescent="0.2"/>
    <row r="28562" x14ac:dyDescent="0.2"/>
    <row r="28563" x14ac:dyDescent="0.2"/>
    <row r="28564" x14ac:dyDescent="0.2"/>
    <row r="28565" x14ac:dyDescent="0.2"/>
    <row r="28566" x14ac:dyDescent="0.2"/>
    <row r="28567" x14ac:dyDescent="0.2"/>
    <row r="28568" x14ac:dyDescent="0.2"/>
    <row r="28569" x14ac:dyDescent="0.2"/>
    <row r="28570" x14ac:dyDescent="0.2"/>
    <row r="28571" x14ac:dyDescent="0.2"/>
    <row r="28572" x14ac:dyDescent="0.2"/>
    <row r="28573" x14ac:dyDescent="0.2"/>
    <row r="28574" x14ac:dyDescent="0.2"/>
    <row r="28575" x14ac:dyDescent="0.2"/>
    <row r="28576" x14ac:dyDescent="0.2"/>
    <row r="28577" x14ac:dyDescent="0.2"/>
    <row r="28578" x14ac:dyDescent="0.2"/>
    <row r="28579" x14ac:dyDescent="0.2"/>
    <row r="28580" x14ac:dyDescent="0.2"/>
    <row r="28581" x14ac:dyDescent="0.2"/>
    <row r="28582" x14ac:dyDescent="0.2"/>
    <row r="28583" x14ac:dyDescent="0.2"/>
    <row r="28584" x14ac:dyDescent="0.2"/>
    <row r="28585" x14ac:dyDescent="0.2"/>
    <row r="28586" x14ac:dyDescent="0.2"/>
    <row r="28587" x14ac:dyDescent="0.2"/>
    <row r="28588" x14ac:dyDescent="0.2"/>
    <row r="28589" x14ac:dyDescent="0.2"/>
    <row r="28590" x14ac:dyDescent="0.2"/>
    <row r="28591" x14ac:dyDescent="0.2"/>
    <row r="28592" x14ac:dyDescent="0.2"/>
    <row r="28593" x14ac:dyDescent="0.2"/>
    <row r="28594" x14ac:dyDescent="0.2"/>
    <row r="28595" x14ac:dyDescent="0.2"/>
    <row r="28596" x14ac:dyDescent="0.2"/>
    <row r="28597" x14ac:dyDescent="0.2"/>
    <row r="28598" x14ac:dyDescent="0.2"/>
    <row r="28599" x14ac:dyDescent="0.2"/>
    <row r="28600" x14ac:dyDescent="0.2"/>
    <row r="28601" x14ac:dyDescent="0.2"/>
    <row r="28602" x14ac:dyDescent="0.2"/>
    <row r="28603" x14ac:dyDescent="0.2"/>
    <row r="28604" x14ac:dyDescent="0.2"/>
    <row r="28605" x14ac:dyDescent="0.2"/>
    <row r="28606" x14ac:dyDescent="0.2"/>
    <row r="28607" x14ac:dyDescent="0.2"/>
    <row r="28608" x14ac:dyDescent="0.2"/>
    <row r="28609" x14ac:dyDescent="0.2"/>
    <row r="28610" x14ac:dyDescent="0.2"/>
    <row r="28611" x14ac:dyDescent="0.2"/>
    <row r="28612" x14ac:dyDescent="0.2"/>
    <row r="28613" x14ac:dyDescent="0.2"/>
    <row r="28614" x14ac:dyDescent="0.2"/>
    <row r="28615" x14ac:dyDescent="0.2"/>
    <row r="28616" x14ac:dyDescent="0.2"/>
    <row r="28617" x14ac:dyDescent="0.2"/>
    <row r="28618" x14ac:dyDescent="0.2"/>
    <row r="28619" x14ac:dyDescent="0.2"/>
    <row r="28620" x14ac:dyDescent="0.2"/>
    <row r="28621" x14ac:dyDescent="0.2"/>
    <row r="28622" x14ac:dyDescent="0.2"/>
    <row r="28623" x14ac:dyDescent="0.2"/>
    <row r="28624" x14ac:dyDescent="0.2"/>
    <row r="28625" x14ac:dyDescent="0.2"/>
    <row r="28626" x14ac:dyDescent="0.2"/>
    <row r="28627" x14ac:dyDescent="0.2"/>
    <row r="28628" x14ac:dyDescent="0.2"/>
    <row r="28629" x14ac:dyDescent="0.2"/>
    <row r="28630" x14ac:dyDescent="0.2"/>
    <row r="28631" x14ac:dyDescent="0.2"/>
    <row r="28632" x14ac:dyDescent="0.2"/>
    <row r="28633" x14ac:dyDescent="0.2"/>
    <row r="28634" x14ac:dyDescent="0.2"/>
    <row r="28635" x14ac:dyDescent="0.2"/>
    <row r="28636" x14ac:dyDescent="0.2"/>
    <row r="28637" x14ac:dyDescent="0.2"/>
    <row r="28638" x14ac:dyDescent="0.2"/>
    <row r="28639" x14ac:dyDescent="0.2"/>
    <row r="28640" x14ac:dyDescent="0.2"/>
    <row r="28641" x14ac:dyDescent="0.2"/>
    <row r="28642" x14ac:dyDescent="0.2"/>
    <row r="28643" x14ac:dyDescent="0.2"/>
    <row r="28644" x14ac:dyDescent="0.2"/>
    <row r="28645" x14ac:dyDescent="0.2"/>
    <row r="28646" x14ac:dyDescent="0.2"/>
    <row r="28647" x14ac:dyDescent="0.2"/>
    <row r="28648" x14ac:dyDescent="0.2"/>
    <row r="28649" x14ac:dyDescent="0.2"/>
    <row r="28650" x14ac:dyDescent="0.2"/>
    <row r="28651" x14ac:dyDescent="0.2"/>
    <row r="28652" x14ac:dyDescent="0.2"/>
    <row r="28653" x14ac:dyDescent="0.2"/>
    <row r="28654" x14ac:dyDescent="0.2"/>
    <row r="28655" x14ac:dyDescent="0.2"/>
    <row r="28656" x14ac:dyDescent="0.2"/>
    <row r="28657" x14ac:dyDescent="0.2"/>
    <row r="28658" x14ac:dyDescent="0.2"/>
    <row r="28659" x14ac:dyDescent="0.2"/>
    <row r="28660" x14ac:dyDescent="0.2"/>
    <row r="28661" x14ac:dyDescent="0.2"/>
    <row r="28662" x14ac:dyDescent="0.2"/>
    <row r="28663" x14ac:dyDescent="0.2"/>
    <row r="28664" x14ac:dyDescent="0.2"/>
    <row r="28665" x14ac:dyDescent="0.2"/>
    <row r="28666" x14ac:dyDescent="0.2"/>
    <row r="28667" x14ac:dyDescent="0.2"/>
    <row r="28668" x14ac:dyDescent="0.2"/>
    <row r="28669" x14ac:dyDescent="0.2"/>
    <row r="28670" x14ac:dyDescent="0.2"/>
    <row r="28671" x14ac:dyDescent="0.2"/>
    <row r="28672" x14ac:dyDescent="0.2"/>
    <row r="28673" x14ac:dyDescent="0.2"/>
    <row r="28674" x14ac:dyDescent="0.2"/>
    <row r="28675" x14ac:dyDescent="0.2"/>
    <row r="28676" x14ac:dyDescent="0.2"/>
    <row r="28677" x14ac:dyDescent="0.2"/>
    <row r="28678" x14ac:dyDescent="0.2"/>
    <row r="28679" x14ac:dyDescent="0.2"/>
    <row r="28680" x14ac:dyDescent="0.2"/>
    <row r="28681" x14ac:dyDescent="0.2"/>
    <row r="28682" x14ac:dyDescent="0.2"/>
    <row r="28683" x14ac:dyDescent="0.2"/>
    <row r="28684" x14ac:dyDescent="0.2"/>
    <row r="28685" x14ac:dyDescent="0.2"/>
    <row r="28686" x14ac:dyDescent="0.2"/>
    <row r="28687" x14ac:dyDescent="0.2"/>
    <row r="28688" x14ac:dyDescent="0.2"/>
    <row r="28689" x14ac:dyDescent="0.2"/>
    <row r="28690" x14ac:dyDescent="0.2"/>
    <row r="28691" x14ac:dyDescent="0.2"/>
    <row r="28692" x14ac:dyDescent="0.2"/>
    <row r="28693" x14ac:dyDescent="0.2"/>
    <row r="28694" x14ac:dyDescent="0.2"/>
    <row r="28695" x14ac:dyDescent="0.2"/>
    <row r="28696" x14ac:dyDescent="0.2"/>
    <row r="28697" x14ac:dyDescent="0.2"/>
    <row r="28698" x14ac:dyDescent="0.2"/>
    <row r="28699" x14ac:dyDescent="0.2"/>
    <row r="28700" x14ac:dyDescent="0.2"/>
    <row r="28701" x14ac:dyDescent="0.2"/>
    <row r="28702" x14ac:dyDescent="0.2"/>
    <row r="28703" x14ac:dyDescent="0.2"/>
    <row r="28704" x14ac:dyDescent="0.2"/>
    <row r="28705" x14ac:dyDescent="0.2"/>
    <row r="28706" x14ac:dyDescent="0.2"/>
    <row r="28707" x14ac:dyDescent="0.2"/>
    <row r="28708" x14ac:dyDescent="0.2"/>
    <row r="28709" x14ac:dyDescent="0.2"/>
    <row r="28710" x14ac:dyDescent="0.2"/>
    <row r="28711" x14ac:dyDescent="0.2"/>
    <row r="28712" x14ac:dyDescent="0.2"/>
    <row r="28713" x14ac:dyDescent="0.2"/>
    <row r="28714" x14ac:dyDescent="0.2"/>
    <row r="28715" x14ac:dyDescent="0.2"/>
    <row r="28716" x14ac:dyDescent="0.2"/>
    <row r="28717" x14ac:dyDescent="0.2"/>
    <row r="28718" x14ac:dyDescent="0.2"/>
    <row r="28719" x14ac:dyDescent="0.2"/>
    <row r="28720" x14ac:dyDescent="0.2"/>
    <row r="28721" x14ac:dyDescent="0.2"/>
    <row r="28722" x14ac:dyDescent="0.2"/>
    <row r="28723" x14ac:dyDescent="0.2"/>
    <row r="28724" x14ac:dyDescent="0.2"/>
    <row r="28725" x14ac:dyDescent="0.2"/>
    <row r="28726" x14ac:dyDescent="0.2"/>
    <row r="28727" x14ac:dyDescent="0.2"/>
    <row r="28728" x14ac:dyDescent="0.2"/>
    <row r="28729" x14ac:dyDescent="0.2"/>
    <row r="28730" x14ac:dyDescent="0.2"/>
    <row r="28731" x14ac:dyDescent="0.2"/>
    <row r="28732" x14ac:dyDescent="0.2"/>
    <row r="28733" x14ac:dyDescent="0.2"/>
    <row r="28734" x14ac:dyDescent="0.2"/>
    <row r="28735" x14ac:dyDescent="0.2"/>
    <row r="28736" x14ac:dyDescent="0.2"/>
    <row r="28737" x14ac:dyDescent="0.2"/>
    <row r="28738" x14ac:dyDescent="0.2"/>
    <row r="28739" x14ac:dyDescent="0.2"/>
    <row r="28740" x14ac:dyDescent="0.2"/>
    <row r="28741" x14ac:dyDescent="0.2"/>
    <row r="28742" x14ac:dyDescent="0.2"/>
    <row r="28743" x14ac:dyDescent="0.2"/>
    <row r="28744" x14ac:dyDescent="0.2"/>
    <row r="28745" x14ac:dyDescent="0.2"/>
    <row r="28746" x14ac:dyDescent="0.2"/>
    <row r="28747" x14ac:dyDescent="0.2"/>
    <row r="28748" x14ac:dyDescent="0.2"/>
    <row r="28749" x14ac:dyDescent="0.2"/>
    <row r="28750" x14ac:dyDescent="0.2"/>
    <row r="28751" x14ac:dyDescent="0.2"/>
    <row r="28752" x14ac:dyDescent="0.2"/>
    <row r="28753" x14ac:dyDescent="0.2"/>
    <row r="28754" x14ac:dyDescent="0.2"/>
    <row r="28755" x14ac:dyDescent="0.2"/>
    <row r="28756" x14ac:dyDescent="0.2"/>
    <row r="28757" x14ac:dyDescent="0.2"/>
    <row r="28758" x14ac:dyDescent="0.2"/>
    <row r="28759" x14ac:dyDescent="0.2"/>
    <row r="28760" x14ac:dyDescent="0.2"/>
    <row r="28761" x14ac:dyDescent="0.2"/>
    <row r="28762" x14ac:dyDescent="0.2"/>
    <row r="28763" x14ac:dyDescent="0.2"/>
    <row r="28764" x14ac:dyDescent="0.2"/>
    <row r="28765" x14ac:dyDescent="0.2"/>
    <row r="28766" x14ac:dyDescent="0.2"/>
    <row r="28767" x14ac:dyDescent="0.2"/>
    <row r="28768" x14ac:dyDescent="0.2"/>
    <row r="28769" x14ac:dyDescent="0.2"/>
    <row r="28770" x14ac:dyDescent="0.2"/>
    <row r="28771" x14ac:dyDescent="0.2"/>
    <row r="28772" x14ac:dyDescent="0.2"/>
    <row r="28773" x14ac:dyDescent="0.2"/>
    <row r="28774" x14ac:dyDescent="0.2"/>
    <row r="28775" x14ac:dyDescent="0.2"/>
    <row r="28776" x14ac:dyDescent="0.2"/>
    <row r="28777" x14ac:dyDescent="0.2"/>
    <row r="28778" x14ac:dyDescent="0.2"/>
    <row r="28779" x14ac:dyDescent="0.2"/>
    <row r="28780" x14ac:dyDescent="0.2"/>
    <row r="28781" x14ac:dyDescent="0.2"/>
    <row r="28782" x14ac:dyDescent="0.2"/>
    <row r="28783" x14ac:dyDescent="0.2"/>
    <row r="28784" x14ac:dyDescent="0.2"/>
    <row r="28785" x14ac:dyDescent="0.2"/>
    <row r="28786" x14ac:dyDescent="0.2"/>
    <row r="28787" x14ac:dyDescent="0.2"/>
    <row r="28788" x14ac:dyDescent="0.2"/>
    <row r="28789" x14ac:dyDescent="0.2"/>
    <row r="28790" x14ac:dyDescent="0.2"/>
    <row r="28791" x14ac:dyDescent="0.2"/>
    <row r="28792" x14ac:dyDescent="0.2"/>
    <row r="28793" x14ac:dyDescent="0.2"/>
    <row r="28794" x14ac:dyDescent="0.2"/>
    <row r="28795" x14ac:dyDescent="0.2"/>
    <row r="28796" x14ac:dyDescent="0.2"/>
    <row r="28797" x14ac:dyDescent="0.2"/>
    <row r="28798" x14ac:dyDescent="0.2"/>
    <row r="28799" x14ac:dyDescent="0.2"/>
    <row r="28800" x14ac:dyDescent="0.2"/>
    <row r="28801" x14ac:dyDescent="0.2"/>
    <row r="28802" x14ac:dyDescent="0.2"/>
    <row r="28803" x14ac:dyDescent="0.2"/>
    <row r="28804" x14ac:dyDescent="0.2"/>
    <row r="28805" x14ac:dyDescent="0.2"/>
    <row r="28806" x14ac:dyDescent="0.2"/>
    <row r="28807" x14ac:dyDescent="0.2"/>
    <row r="28808" x14ac:dyDescent="0.2"/>
    <row r="28809" x14ac:dyDescent="0.2"/>
    <row r="28810" x14ac:dyDescent="0.2"/>
    <row r="28811" x14ac:dyDescent="0.2"/>
    <row r="28812" x14ac:dyDescent="0.2"/>
    <row r="28813" x14ac:dyDescent="0.2"/>
    <row r="28814" x14ac:dyDescent="0.2"/>
    <row r="28815" x14ac:dyDescent="0.2"/>
    <row r="28816" x14ac:dyDescent="0.2"/>
    <row r="28817" x14ac:dyDescent="0.2"/>
    <row r="28818" x14ac:dyDescent="0.2"/>
    <row r="28819" x14ac:dyDescent="0.2"/>
    <row r="28820" x14ac:dyDescent="0.2"/>
    <row r="28821" x14ac:dyDescent="0.2"/>
    <row r="28822" x14ac:dyDescent="0.2"/>
    <row r="28823" x14ac:dyDescent="0.2"/>
    <row r="28824" x14ac:dyDescent="0.2"/>
    <row r="28825" x14ac:dyDescent="0.2"/>
    <row r="28826" x14ac:dyDescent="0.2"/>
    <row r="28827" x14ac:dyDescent="0.2"/>
    <row r="28828" x14ac:dyDescent="0.2"/>
    <row r="28829" x14ac:dyDescent="0.2"/>
    <row r="28830" x14ac:dyDescent="0.2"/>
    <row r="28831" x14ac:dyDescent="0.2"/>
    <row r="28832" x14ac:dyDescent="0.2"/>
    <row r="28833" x14ac:dyDescent="0.2"/>
    <row r="28834" x14ac:dyDescent="0.2"/>
    <row r="28835" x14ac:dyDescent="0.2"/>
    <row r="28836" x14ac:dyDescent="0.2"/>
    <row r="28837" x14ac:dyDescent="0.2"/>
    <row r="28838" x14ac:dyDescent="0.2"/>
    <row r="28839" x14ac:dyDescent="0.2"/>
    <row r="28840" x14ac:dyDescent="0.2"/>
    <row r="28841" x14ac:dyDescent="0.2"/>
    <row r="28842" x14ac:dyDescent="0.2"/>
    <row r="28843" x14ac:dyDescent="0.2"/>
    <row r="28844" x14ac:dyDescent="0.2"/>
    <row r="28845" x14ac:dyDescent="0.2"/>
    <row r="28846" x14ac:dyDescent="0.2"/>
    <row r="28847" x14ac:dyDescent="0.2"/>
    <row r="28848" x14ac:dyDescent="0.2"/>
    <row r="28849" x14ac:dyDescent="0.2"/>
    <row r="28850" x14ac:dyDescent="0.2"/>
    <row r="28851" x14ac:dyDescent="0.2"/>
    <row r="28852" x14ac:dyDescent="0.2"/>
    <row r="28853" x14ac:dyDescent="0.2"/>
    <row r="28854" x14ac:dyDescent="0.2"/>
    <row r="28855" x14ac:dyDescent="0.2"/>
    <row r="28856" x14ac:dyDescent="0.2"/>
    <row r="28857" x14ac:dyDescent="0.2"/>
    <row r="28858" x14ac:dyDescent="0.2"/>
    <row r="28859" x14ac:dyDescent="0.2"/>
    <row r="28860" x14ac:dyDescent="0.2"/>
    <row r="28861" x14ac:dyDescent="0.2"/>
    <row r="28862" x14ac:dyDescent="0.2"/>
    <row r="28863" x14ac:dyDescent="0.2"/>
    <row r="28864" x14ac:dyDescent="0.2"/>
    <row r="28865" x14ac:dyDescent="0.2"/>
    <row r="28866" x14ac:dyDescent="0.2"/>
    <row r="28867" x14ac:dyDescent="0.2"/>
    <row r="28868" x14ac:dyDescent="0.2"/>
    <row r="28869" x14ac:dyDescent="0.2"/>
    <row r="28870" x14ac:dyDescent="0.2"/>
    <row r="28871" x14ac:dyDescent="0.2"/>
    <row r="28872" x14ac:dyDescent="0.2"/>
    <row r="28873" x14ac:dyDescent="0.2"/>
    <row r="28874" x14ac:dyDescent="0.2"/>
    <row r="28875" x14ac:dyDescent="0.2"/>
    <row r="28876" x14ac:dyDescent="0.2"/>
    <row r="28877" x14ac:dyDescent="0.2"/>
    <row r="28878" x14ac:dyDescent="0.2"/>
    <row r="28879" x14ac:dyDescent="0.2"/>
    <row r="28880" x14ac:dyDescent="0.2"/>
    <row r="28881" x14ac:dyDescent="0.2"/>
    <row r="28882" x14ac:dyDescent="0.2"/>
    <row r="28883" x14ac:dyDescent="0.2"/>
    <row r="28884" x14ac:dyDescent="0.2"/>
    <row r="28885" x14ac:dyDescent="0.2"/>
    <row r="28886" x14ac:dyDescent="0.2"/>
    <row r="28887" x14ac:dyDescent="0.2"/>
    <row r="28888" x14ac:dyDescent="0.2"/>
    <row r="28889" x14ac:dyDescent="0.2"/>
    <row r="28890" x14ac:dyDescent="0.2"/>
    <row r="28891" x14ac:dyDescent="0.2"/>
    <row r="28892" x14ac:dyDescent="0.2"/>
    <row r="28893" x14ac:dyDescent="0.2"/>
    <row r="28894" x14ac:dyDescent="0.2"/>
    <row r="28895" x14ac:dyDescent="0.2"/>
    <row r="28896" x14ac:dyDescent="0.2"/>
    <row r="28897" x14ac:dyDescent="0.2"/>
    <row r="28898" x14ac:dyDescent="0.2"/>
    <row r="28899" x14ac:dyDescent="0.2"/>
    <row r="28900" x14ac:dyDescent="0.2"/>
    <row r="28901" x14ac:dyDescent="0.2"/>
    <row r="28902" x14ac:dyDescent="0.2"/>
    <row r="28903" x14ac:dyDescent="0.2"/>
    <row r="28904" x14ac:dyDescent="0.2"/>
    <row r="28905" x14ac:dyDescent="0.2"/>
    <row r="28906" x14ac:dyDescent="0.2"/>
    <row r="28907" x14ac:dyDescent="0.2"/>
    <row r="28908" x14ac:dyDescent="0.2"/>
    <row r="28909" x14ac:dyDescent="0.2"/>
    <row r="28910" x14ac:dyDescent="0.2"/>
    <row r="28911" x14ac:dyDescent="0.2"/>
    <row r="28912" x14ac:dyDescent="0.2"/>
    <row r="28913" x14ac:dyDescent="0.2"/>
    <row r="28914" x14ac:dyDescent="0.2"/>
    <row r="28915" x14ac:dyDescent="0.2"/>
    <row r="28916" x14ac:dyDescent="0.2"/>
    <row r="28917" x14ac:dyDescent="0.2"/>
    <row r="28918" x14ac:dyDescent="0.2"/>
    <row r="28919" x14ac:dyDescent="0.2"/>
    <row r="28920" x14ac:dyDescent="0.2"/>
    <row r="28921" x14ac:dyDescent="0.2"/>
    <row r="28922" x14ac:dyDescent="0.2"/>
    <row r="28923" x14ac:dyDescent="0.2"/>
    <row r="28924" x14ac:dyDescent="0.2"/>
    <row r="28925" x14ac:dyDescent="0.2"/>
    <row r="28926" x14ac:dyDescent="0.2"/>
    <row r="28927" x14ac:dyDescent="0.2"/>
    <row r="28928" x14ac:dyDescent="0.2"/>
    <row r="28929" x14ac:dyDescent="0.2"/>
    <row r="28930" x14ac:dyDescent="0.2"/>
    <row r="28931" x14ac:dyDescent="0.2"/>
    <row r="28932" x14ac:dyDescent="0.2"/>
    <row r="28933" x14ac:dyDescent="0.2"/>
    <row r="28934" x14ac:dyDescent="0.2"/>
    <row r="28935" x14ac:dyDescent="0.2"/>
    <row r="28936" x14ac:dyDescent="0.2"/>
    <row r="28937" x14ac:dyDescent="0.2"/>
    <row r="28938" x14ac:dyDescent="0.2"/>
    <row r="28939" x14ac:dyDescent="0.2"/>
    <row r="28940" x14ac:dyDescent="0.2"/>
    <row r="28941" x14ac:dyDescent="0.2"/>
    <row r="28942" x14ac:dyDescent="0.2"/>
    <row r="28943" x14ac:dyDescent="0.2"/>
    <row r="28944" x14ac:dyDescent="0.2"/>
    <row r="28945" x14ac:dyDescent="0.2"/>
    <row r="28946" x14ac:dyDescent="0.2"/>
    <row r="28947" x14ac:dyDescent="0.2"/>
    <row r="28948" x14ac:dyDescent="0.2"/>
    <row r="28949" x14ac:dyDescent="0.2"/>
    <row r="28950" x14ac:dyDescent="0.2"/>
    <row r="28951" x14ac:dyDescent="0.2"/>
    <row r="28952" x14ac:dyDescent="0.2"/>
    <row r="28953" x14ac:dyDescent="0.2"/>
    <row r="28954" x14ac:dyDescent="0.2"/>
    <row r="28955" x14ac:dyDescent="0.2"/>
    <row r="28956" x14ac:dyDescent="0.2"/>
    <row r="28957" x14ac:dyDescent="0.2"/>
    <row r="28958" x14ac:dyDescent="0.2"/>
    <row r="28959" x14ac:dyDescent="0.2"/>
    <row r="28960" x14ac:dyDescent="0.2"/>
    <row r="28961" x14ac:dyDescent="0.2"/>
    <row r="28962" x14ac:dyDescent="0.2"/>
    <row r="28963" x14ac:dyDescent="0.2"/>
    <row r="28964" x14ac:dyDescent="0.2"/>
    <row r="28965" x14ac:dyDescent="0.2"/>
    <row r="28966" x14ac:dyDescent="0.2"/>
    <row r="28967" x14ac:dyDescent="0.2"/>
    <row r="28968" x14ac:dyDescent="0.2"/>
    <row r="28969" x14ac:dyDescent="0.2"/>
    <row r="28970" x14ac:dyDescent="0.2"/>
    <row r="28971" x14ac:dyDescent="0.2"/>
    <row r="28972" x14ac:dyDescent="0.2"/>
    <row r="28973" x14ac:dyDescent="0.2"/>
    <row r="28974" x14ac:dyDescent="0.2"/>
    <row r="28975" x14ac:dyDescent="0.2"/>
    <row r="28976" x14ac:dyDescent="0.2"/>
    <row r="28977" x14ac:dyDescent="0.2"/>
    <row r="28978" x14ac:dyDescent="0.2"/>
    <row r="28979" x14ac:dyDescent="0.2"/>
    <row r="28980" x14ac:dyDescent="0.2"/>
    <row r="28981" x14ac:dyDescent="0.2"/>
    <row r="28982" x14ac:dyDescent="0.2"/>
    <row r="28983" x14ac:dyDescent="0.2"/>
    <row r="28984" x14ac:dyDescent="0.2"/>
    <row r="28985" x14ac:dyDescent="0.2"/>
    <row r="28986" x14ac:dyDescent="0.2"/>
    <row r="28987" x14ac:dyDescent="0.2"/>
    <row r="28988" x14ac:dyDescent="0.2"/>
    <row r="28989" x14ac:dyDescent="0.2"/>
    <row r="28990" x14ac:dyDescent="0.2"/>
    <row r="28991" x14ac:dyDescent="0.2"/>
    <row r="28992" x14ac:dyDescent="0.2"/>
    <row r="28993" x14ac:dyDescent="0.2"/>
    <row r="28994" x14ac:dyDescent="0.2"/>
    <row r="28995" x14ac:dyDescent="0.2"/>
    <row r="28996" x14ac:dyDescent="0.2"/>
    <row r="28997" x14ac:dyDescent="0.2"/>
    <row r="28998" x14ac:dyDescent="0.2"/>
    <row r="28999" x14ac:dyDescent="0.2"/>
    <row r="29000" x14ac:dyDescent="0.2"/>
    <row r="29001" x14ac:dyDescent="0.2"/>
    <row r="29002" x14ac:dyDescent="0.2"/>
    <row r="29003" x14ac:dyDescent="0.2"/>
    <row r="29004" x14ac:dyDescent="0.2"/>
    <row r="29005" x14ac:dyDescent="0.2"/>
    <row r="29006" x14ac:dyDescent="0.2"/>
    <row r="29007" x14ac:dyDescent="0.2"/>
    <row r="29008" x14ac:dyDescent="0.2"/>
    <row r="29009" x14ac:dyDescent="0.2"/>
    <row r="29010" x14ac:dyDescent="0.2"/>
    <row r="29011" x14ac:dyDescent="0.2"/>
    <row r="29012" x14ac:dyDescent="0.2"/>
    <row r="29013" x14ac:dyDescent="0.2"/>
    <row r="29014" x14ac:dyDescent="0.2"/>
    <row r="29015" x14ac:dyDescent="0.2"/>
    <row r="29016" x14ac:dyDescent="0.2"/>
    <row r="29017" x14ac:dyDescent="0.2"/>
    <row r="29018" x14ac:dyDescent="0.2"/>
    <row r="29019" x14ac:dyDescent="0.2"/>
    <row r="29020" x14ac:dyDescent="0.2"/>
    <row r="29021" x14ac:dyDescent="0.2"/>
    <row r="29022" x14ac:dyDescent="0.2"/>
    <row r="29023" x14ac:dyDescent="0.2"/>
    <row r="29024" x14ac:dyDescent="0.2"/>
    <row r="29025" x14ac:dyDescent="0.2"/>
    <row r="29026" x14ac:dyDescent="0.2"/>
    <row r="29027" x14ac:dyDescent="0.2"/>
    <row r="29028" x14ac:dyDescent="0.2"/>
    <row r="29029" x14ac:dyDescent="0.2"/>
    <row r="29030" x14ac:dyDescent="0.2"/>
    <row r="29031" x14ac:dyDescent="0.2"/>
    <row r="29032" x14ac:dyDescent="0.2"/>
    <row r="29033" x14ac:dyDescent="0.2"/>
    <row r="29034" x14ac:dyDescent="0.2"/>
    <row r="29035" x14ac:dyDescent="0.2"/>
    <row r="29036" x14ac:dyDescent="0.2"/>
    <row r="29037" x14ac:dyDescent="0.2"/>
    <row r="29038" x14ac:dyDescent="0.2"/>
    <row r="29039" x14ac:dyDescent="0.2"/>
    <row r="29040" x14ac:dyDescent="0.2"/>
    <row r="29041" x14ac:dyDescent="0.2"/>
    <row r="29042" x14ac:dyDescent="0.2"/>
    <row r="29043" x14ac:dyDescent="0.2"/>
    <row r="29044" x14ac:dyDescent="0.2"/>
    <row r="29045" x14ac:dyDescent="0.2"/>
    <row r="29046" x14ac:dyDescent="0.2"/>
    <row r="29047" x14ac:dyDescent="0.2"/>
    <row r="29048" x14ac:dyDescent="0.2"/>
    <row r="29049" x14ac:dyDescent="0.2"/>
    <row r="29050" x14ac:dyDescent="0.2"/>
    <row r="29051" x14ac:dyDescent="0.2"/>
    <row r="29052" x14ac:dyDescent="0.2"/>
    <row r="29053" x14ac:dyDescent="0.2"/>
    <row r="29054" x14ac:dyDescent="0.2"/>
    <row r="29055" x14ac:dyDescent="0.2"/>
    <row r="29056" x14ac:dyDescent="0.2"/>
    <row r="29057" x14ac:dyDescent="0.2"/>
    <row r="29058" x14ac:dyDescent="0.2"/>
    <row r="29059" x14ac:dyDescent="0.2"/>
    <row r="29060" x14ac:dyDescent="0.2"/>
    <row r="29061" x14ac:dyDescent="0.2"/>
    <row r="29062" x14ac:dyDescent="0.2"/>
    <row r="29063" x14ac:dyDescent="0.2"/>
    <row r="29064" x14ac:dyDescent="0.2"/>
    <row r="29065" x14ac:dyDescent="0.2"/>
    <row r="29066" x14ac:dyDescent="0.2"/>
    <row r="29067" x14ac:dyDescent="0.2"/>
    <row r="29068" x14ac:dyDescent="0.2"/>
    <row r="29069" x14ac:dyDescent="0.2"/>
    <row r="29070" x14ac:dyDescent="0.2"/>
    <row r="29071" x14ac:dyDescent="0.2"/>
    <row r="29072" x14ac:dyDescent="0.2"/>
    <row r="29073" x14ac:dyDescent="0.2"/>
    <row r="29074" x14ac:dyDescent="0.2"/>
    <row r="29075" x14ac:dyDescent="0.2"/>
    <row r="29076" x14ac:dyDescent="0.2"/>
    <row r="29077" x14ac:dyDescent="0.2"/>
    <row r="29078" x14ac:dyDescent="0.2"/>
    <row r="29079" x14ac:dyDescent="0.2"/>
    <row r="29080" x14ac:dyDescent="0.2"/>
    <row r="29081" x14ac:dyDescent="0.2"/>
    <row r="29082" x14ac:dyDescent="0.2"/>
    <row r="29083" x14ac:dyDescent="0.2"/>
    <row r="29084" x14ac:dyDescent="0.2"/>
    <row r="29085" x14ac:dyDescent="0.2"/>
    <row r="29086" x14ac:dyDescent="0.2"/>
    <row r="29087" x14ac:dyDescent="0.2"/>
    <row r="29088" x14ac:dyDescent="0.2"/>
    <row r="29089" x14ac:dyDescent="0.2"/>
    <row r="29090" x14ac:dyDescent="0.2"/>
    <row r="29091" x14ac:dyDescent="0.2"/>
    <row r="29092" x14ac:dyDescent="0.2"/>
    <row r="29093" x14ac:dyDescent="0.2"/>
    <row r="29094" x14ac:dyDescent="0.2"/>
    <row r="29095" x14ac:dyDescent="0.2"/>
    <row r="29096" x14ac:dyDescent="0.2"/>
    <row r="29097" x14ac:dyDescent="0.2"/>
    <row r="29098" x14ac:dyDescent="0.2"/>
    <row r="29099" x14ac:dyDescent="0.2"/>
    <row r="29100" x14ac:dyDescent="0.2"/>
    <row r="29101" x14ac:dyDescent="0.2"/>
    <row r="29102" x14ac:dyDescent="0.2"/>
    <row r="29103" x14ac:dyDescent="0.2"/>
    <row r="29104" x14ac:dyDescent="0.2"/>
    <row r="29105" x14ac:dyDescent="0.2"/>
    <row r="29106" x14ac:dyDescent="0.2"/>
    <row r="29107" x14ac:dyDescent="0.2"/>
    <row r="29108" x14ac:dyDescent="0.2"/>
    <row r="29109" x14ac:dyDescent="0.2"/>
    <row r="29110" x14ac:dyDescent="0.2"/>
    <row r="29111" x14ac:dyDescent="0.2"/>
    <row r="29112" x14ac:dyDescent="0.2"/>
    <row r="29113" x14ac:dyDescent="0.2"/>
    <row r="29114" x14ac:dyDescent="0.2"/>
    <row r="29115" x14ac:dyDescent="0.2"/>
    <row r="29116" x14ac:dyDescent="0.2"/>
    <row r="29117" x14ac:dyDescent="0.2"/>
    <row r="29118" x14ac:dyDescent="0.2"/>
    <row r="29119" x14ac:dyDescent="0.2"/>
    <row r="29120" x14ac:dyDescent="0.2"/>
    <row r="29121" x14ac:dyDescent="0.2"/>
    <row r="29122" x14ac:dyDescent="0.2"/>
    <row r="29123" x14ac:dyDescent="0.2"/>
    <row r="29124" x14ac:dyDescent="0.2"/>
    <row r="29125" x14ac:dyDescent="0.2"/>
    <row r="29126" x14ac:dyDescent="0.2"/>
    <row r="29127" x14ac:dyDescent="0.2"/>
    <row r="29128" x14ac:dyDescent="0.2"/>
    <row r="29129" x14ac:dyDescent="0.2"/>
    <row r="29130" x14ac:dyDescent="0.2"/>
    <row r="29131" x14ac:dyDescent="0.2"/>
    <row r="29132" x14ac:dyDescent="0.2"/>
    <row r="29133" x14ac:dyDescent="0.2"/>
    <row r="29134" x14ac:dyDescent="0.2"/>
    <row r="29135" x14ac:dyDescent="0.2"/>
    <row r="29136" x14ac:dyDescent="0.2"/>
    <row r="29137" x14ac:dyDescent="0.2"/>
    <row r="29138" x14ac:dyDescent="0.2"/>
    <row r="29139" x14ac:dyDescent="0.2"/>
    <row r="29140" x14ac:dyDescent="0.2"/>
    <row r="29141" x14ac:dyDescent="0.2"/>
    <row r="29142" x14ac:dyDescent="0.2"/>
    <row r="29143" x14ac:dyDescent="0.2"/>
    <row r="29144" x14ac:dyDescent="0.2"/>
    <row r="29145" x14ac:dyDescent="0.2"/>
    <row r="29146" x14ac:dyDescent="0.2"/>
    <row r="29147" x14ac:dyDescent="0.2"/>
    <row r="29148" x14ac:dyDescent="0.2"/>
    <row r="29149" x14ac:dyDescent="0.2"/>
    <row r="29150" x14ac:dyDescent="0.2"/>
    <row r="29151" x14ac:dyDescent="0.2"/>
    <row r="29152" x14ac:dyDescent="0.2"/>
    <row r="29153" x14ac:dyDescent="0.2"/>
    <row r="29154" x14ac:dyDescent="0.2"/>
    <row r="29155" x14ac:dyDescent="0.2"/>
    <row r="29156" x14ac:dyDescent="0.2"/>
    <row r="29157" x14ac:dyDescent="0.2"/>
    <row r="29158" x14ac:dyDescent="0.2"/>
    <row r="29159" x14ac:dyDescent="0.2"/>
    <row r="29160" x14ac:dyDescent="0.2"/>
    <row r="29161" x14ac:dyDescent="0.2"/>
    <row r="29162" x14ac:dyDescent="0.2"/>
    <row r="29163" x14ac:dyDescent="0.2"/>
    <row r="29164" x14ac:dyDescent="0.2"/>
    <row r="29165" x14ac:dyDescent="0.2"/>
    <row r="29166" x14ac:dyDescent="0.2"/>
    <row r="29167" x14ac:dyDescent="0.2"/>
    <row r="29168" x14ac:dyDescent="0.2"/>
    <row r="29169" x14ac:dyDescent="0.2"/>
    <row r="29170" x14ac:dyDescent="0.2"/>
    <row r="29171" x14ac:dyDescent="0.2"/>
    <row r="29172" x14ac:dyDescent="0.2"/>
    <row r="29173" x14ac:dyDescent="0.2"/>
    <row r="29174" x14ac:dyDescent="0.2"/>
    <row r="29175" x14ac:dyDescent="0.2"/>
    <row r="29176" x14ac:dyDescent="0.2"/>
    <row r="29177" x14ac:dyDescent="0.2"/>
    <row r="29178" x14ac:dyDescent="0.2"/>
    <row r="29179" x14ac:dyDescent="0.2"/>
    <row r="29180" x14ac:dyDescent="0.2"/>
    <row r="29181" x14ac:dyDescent="0.2"/>
    <row r="29182" x14ac:dyDescent="0.2"/>
    <row r="29183" x14ac:dyDescent="0.2"/>
    <row r="29184" x14ac:dyDescent="0.2"/>
    <row r="29185" x14ac:dyDescent="0.2"/>
    <row r="29186" x14ac:dyDescent="0.2"/>
    <row r="29187" x14ac:dyDescent="0.2"/>
    <row r="29188" x14ac:dyDescent="0.2"/>
    <row r="29189" x14ac:dyDescent="0.2"/>
    <row r="29190" x14ac:dyDescent="0.2"/>
    <row r="29191" x14ac:dyDescent="0.2"/>
    <row r="29192" x14ac:dyDescent="0.2"/>
    <row r="29193" x14ac:dyDescent="0.2"/>
    <row r="29194" x14ac:dyDescent="0.2"/>
    <row r="29195" x14ac:dyDescent="0.2"/>
    <row r="29196" x14ac:dyDescent="0.2"/>
    <row r="29197" x14ac:dyDescent="0.2"/>
    <row r="29198" x14ac:dyDescent="0.2"/>
    <row r="29199" x14ac:dyDescent="0.2"/>
    <row r="29200" x14ac:dyDescent="0.2"/>
    <row r="29201" x14ac:dyDescent="0.2"/>
    <row r="29202" x14ac:dyDescent="0.2"/>
    <row r="29203" x14ac:dyDescent="0.2"/>
    <row r="29204" x14ac:dyDescent="0.2"/>
    <row r="29205" x14ac:dyDescent="0.2"/>
    <row r="29206" x14ac:dyDescent="0.2"/>
    <row r="29207" x14ac:dyDescent="0.2"/>
    <row r="29208" x14ac:dyDescent="0.2"/>
    <row r="29209" x14ac:dyDescent="0.2"/>
    <row r="29210" x14ac:dyDescent="0.2"/>
    <row r="29211" x14ac:dyDescent="0.2"/>
    <row r="29212" x14ac:dyDescent="0.2"/>
    <row r="29213" x14ac:dyDescent="0.2"/>
    <row r="29214" x14ac:dyDescent="0.2"/>
    <row r="29215" x14ac:dyDescent="0.2"/>
    <row r="29216" x14ac:dyDescent="0.2"/>
    <row r="29217" x14ac:dyDescent="0.2"/>
    <row r="29218" x14ac:dyDescent="0.2"/>
    <row r="29219" x14ac:dyDescent="0.2"/>
    <row r="29220" x14ac:dyDescent="0.2"/>
    <row r="29221" x14ac:dyDescent="0.2"/>
    <row r="29222" x14ac:dyDescent="0.2"/>
    <row r="29223" x14ac:dyDescent="0.2"/>
    <row r="29224" x14ac:dyDescent="0.2"/>
    <row r="29225" x14ac:dyDescent="0.2"/>
    <row r="29226" x14ac:dyDescent="0.2"/>
    <row r="29227" x14ac:dyDescent="0.2"/>
    <row r="29228" x14ac:dyDescent="0.2"/>
    <row r="29229" x14ac:dyDescent="0.2"/>
    <row r="29230" x14ac:dyDescent="0.2"/>
    <row r="29231" x14ac:dyDescent="0.2"/>
    <row r="29232" x14ac:dyDescent="0.2"/>
    <row r="29233" x14ac:dyDescent="0.2"/>
    <row r="29234" x14ac:dyDescent="0.2"/>
    <row r="29235" x14ac:dyDescent="0.2"/>
    <row r="29236" x14ac:dyDescent="0.2"/>
    <row r="29237" x14ac:dyDescent="0.2"/>
    <row r="29238" x14ac:dyDescent="0.2"/>
    <row r="29239" x14ac:dyDescent="0.2"/>
    <row r="29240" x14ac:dyDescent="0.2"/>
    <row r="29241" x14ac:dyDescent="0.2"/>
    <row r="29242" x14ac:dyDescent="0.2"/>
    <row r="29243" x14ac:dyDescent="0.2"/>
    <row r="29244" x14ac:dyDescent="0.2"/>
    <row r="29245" x14ac:dyDescent="0.2"/>
    <row r="29246" x14ac:dyDescent="0.2"/>
    <row r="29247" x14ac:dyDescent="0.2"/>
    <row r="29248" x14ac:dyDescent="0.2"/>
    <row r="29249" x14ac:dyDescent="0.2"/>
    <row r="29250" x14ac:dyDescent="0.2"/>
    <row r="29251" x14ac:dyDescent="0.2"/>
    <row r="29252" x14ac:dyDescent="0.2"/>
    <row r="29253" x14ac:dyDescent="0.2"/>
    <row r="29254" x14ac:dyDescent="0.2"/>
    <row r="29255" x14ac:dyDescent="0.2"/>
    <row r="29256" x14ac:dyDescent="0.2"/>
    <row r="29257" x14ac:dyDescent="0.2"/>
    <row r="29258" x14ac:dyDescent="0.2"/>
    <row r="29259" x14ac:dyDescent="0.2"/>
    <row r="29260" x14ac:dyDescent="0.2"/>
    <row r="29261" x14ac:dyDescent="0.2"/>
    <row r="29262" x14ac:dyDescent="0.2"/>
    <row r="29263" x14ac:dyDescent="0.2"/>
    <row r="29264" x14ac:dyDescent="0.2"/>
    <row r="29265" x14ac:dyDescent="0.2"/>
    <row r="29266" x14ac:dyDescent="0.2"/>
    <row r="29267" x14ac:dyDescent="0.2"/>
    <row r="29268" x14ac:dyDescent="0.2"/>
    <row r="29269" x14ac:dyDescent="0.2"/>
    <row r="29270" x14ac:dyDescent="0.2"/>
    <row r="29271" x14ac:dyDescent="0.2"/>
    <row r="29272" x14ac:dyDescent="0.2"/>
    <row r="29273" x14ac:dyDescent="0.2"/>
    <row r="29274" x14ac:dyDescent="0.2"/>
    <row r="29275" x14ac:dyDescent="0.2"/>
    <row r="29276" x14ac:dyDescent="0.2"/>
    <row r="29277" x14ac:dyDescent="0.2"/>
    <row r="29278" x14ac:dyDescent="0.2"/>
    <row r="29279" x14ac:dyDescent="0.2"/>
    <row r="29280" x14ac:dyDescent="0.2"/>
    <row r="29281" x14ac:dyDescent="0.2"/>
    <row r="29282" x14ac:dyDescent="0.2"/>
    <row r="29283" x14ac:dyDescent="0.2"/>
    <row r="29284" x14ac:dyDescent="0.2"/>
    <row r="29285" x14ac:dyDescent="0.2"/>
    <row r="29286" x14ac:dyDescent="0.2"/>
    <row r="29287" x14ac:dyDescent="0.2"/>
    <row r="29288" x14ac:dyDescent="0.2"/>
    <row r="29289" x14ac:dyDescent="0.2"/>
    <row r="29290" x14ac:dyDescent="0.2"/>
    <row r="29291" x14ac:dyDescent="0.2"/>
    <row r="29292" x14ac:dyDescent="0.2"/>
    <row r="29293" x14ac:dyDescent="0.2"/>
    <row r="29294" x14ac:dyDescent="0.2"/>
    <row r="29295" x14ac:dyDescent="0.2"/>
    <row r="29296" x14ac:dyDescent="0.2"/>
    <row r="29297" x14ac:dyDescent="0.2"/>
    <row r="29298" x14ac:dyDescent="0.2"/>
    <row r="29299" x14ac:dyDescent="0.2"/>
    <row r="29300" x14ac:dyDescent="0.2"/>
    <row r="29301" x14ac:dyDescent="0.2"/>
    <row r="29302" x14ac:dyDescent="0.2"/>
    <row r="29303" x14ac:dyDescent="0.2"/>
    <row r="29304" x14ac:dyDescent="0.2"/>
    <row r="29305" x14ac:dyDescent="0.2"/>
    <row r="29306" x14ac:dyDescent="0.2"/>
    <row r="29307" x14ac:dyDescent="0.2"/>
    <row r="29308" x14ac:dyDescent="0.2"/>
    <row r="29309" x14ac:dyDescent="0.2"/>
    <row r="29310" x14ac:dyDescent="0.2"/>
    <row r="29311" x14ac:dyDescent="0.2"/>
    <row r="29312" x14ac:dyDescent="0.2"/>
    <row r="29313" x14ac:dyDescent="0.2"/>
    <row r="29314" x14ac:dyDescent="0.2"/>
    <row r="29315" x14ac:dyDescent="0.2"/>
    <row r="29316" x14ac:dyDescent="0.2"/>
    <row r="29317" x14ac:dyDescent="0.2"/>
    <row r="29318" x14ac:dyDescent="0.2"/>
    <row r="29319" x14ac:dyDescent="0.2"/>
    <row r="29320" x14ac:dyDescent="0.2"/>
    <row r="29321" x14ac:dyDescent="0.2"/>
    <row r="29322" x14ac:dyDescent="0.2"/>
    <row r="29323" x14ac:dyDescent="0.2"/>
    <row r="29324" x14ac:dyDescent="0.2"/>
    <row r="29325" x14ac:dyDescent="0.2"/>
    <row r="29326" x14ac:dyDescent="0.2"/>
    <row r="29327" x14ac:dyDescent="0.2"/>
    <row r="29328" x14ac:dyDescent="0.2"/>
    <row r="29329" x14ac:dyDescent="0.2"/>
    <row r="29330" x14ac:dyDescent="0.2"/>
    <row r="29331" x14ac:dyDescent="0.2"/>
    <row r="29332" x14ac:dyDescent="0.2"/>
    <row r="29333" x14ac:dyDescent="0.2"/>
    <row r="29334" x14ac:dyDescent="0.2"/>
    <row r="29335" x14ac:dyDescent="0.2"/>
    <row r="29336" x14ac:dyDescent="0.2"/>
    <row r="29337" x14ac:dyDescent="0.2"/>
    <row r="29338" x14ac:dyDescent="0.2"/>
    <row r="29339" x14ac:dyDescent="0.2"/>
    <row r="29340" x14ac:dyDescent="0.2"/>
    <row r="29341" x14ac:dyDescent="0.2"/>
    <row r="29342" x14ac:dyDescent="0.2"/>
    <row r="29343" x14ac:dyDescent="0.2"/>
    <row r="29344" x14ac:dyDescent="0.2"/>
    <row r="29345" x14ac:dyDescent="0.2"/>
    <row r="29346" x14ac:dyDescent="0.2"/>
    <row r="29347" x14ac:dyDescent="0.2"/>
    <row r="29348" x14ac:dyDescent="0.2"/>
    <row r="29349" x14ac:dyDescent="0.2"/>
    <row r="29350" x14ac:dyDescent="0.2"/>
    <row r="29351" x14ac:dyDescent="0.2"/>
    <row r="29352" x14ac:dyDescent="0.2"/>
    <row r="29353" x14ac:dyDescent="0.2"/>
    <row r="29354" x14ac:dyDescent="0.2"/>
    <row r="29355" x14ac:dyDescent="0.2"/>
    <row r="29356" x14ac:dyDescent="0.2"/>
    <row r="29357" x14ac:dyDescent="0.2"/>
    <row r="29358" x14ac:dyDescent="0.2"/>
    <row r="29359" x14ac:dyDescent="0.2"/>
    <row r="29360" x14ac:dyDescent="0.2"/>
    <row r="29361" x14ac:dyDescent="0.2"/>
    <row r="29362" x14ac:dyDescent="0.2"/>
    <row r="29363" x14ac:dyDescent="0.2"/>
    <row r="29364" x14ac:dyDescent="0.2"/>
    <row r="29365" x14ac:dyDescent="0.2"/>
    <row r="29366" x14ac:dyDescent="0.2"/>
    <row r="29367" x14ac:dyDescent="0.2"/>
    <row r="29368" x14ac:dyDescent="0.2"/>
    <row r="29369" x14ac:dyDescent="0.2"/>
    <row r="29370" x14ac:dyDescent="0.2"/>
    <row r="29371" x14ac:dyDescent="0.2"/>
    <row r="29372" x14ac:dyDescent="0.2"/>
    <row r="29373" x14ac:dyDescent="0.2"/>
    <row r="29374" x14ac:dyDescent="0.2"/>
    <row r="29375" x14ac:dyDescent="0.2"/>
    <row r="29376" x14ac:dyDescent="0.2"/>
    <row r="29377" x14ac:dyDescent="0.2"/>
    <row r="29378" x14ac:dyDescent="0.2"/>
    <row r="29379" x14ac:dyDescent="0.2"/>
    <row r="29380" x14ac:dyDescent="0.2"/>
    <row r="29381" x14ac:dyDescent="0.2"/>
    <row r="29382" x14ac:dyDescent="0.2"/>
    <row r="29383" x14ac:dyDescent="0.2"/>
    <row r="29384" x14ac:dyDescent="0.2"/>
    <row r="29385" x14ac:dyDescent="0.2"/>
    <row r="29386" x14ac:dyDescent="0.2"/>
    <row r="29387" x14ac:dyDescent="0.2"/>
    <row r="29388" x14ac:dyDescent="0.2"/>
    <row r="29389" x14ac:dyDescent="0.2"/>
    <row r="29390" x14ac:dyDescent="0.2"/>
    <row r="29391" x14ac:dyDescent="0.2"/>
    <row r="29392" x14ac:dyDescent="0.2"/>
    <row r="29393" x14ac:dyDescent="0.2"/>
    <row r="29394" x14ac:dyDescent="0.2"/>
    <row r="29395" x14ac:dyDescent="0.2"/>
    <row r="29396" x14ac:dyDescent="0.2"/>
    <row r="29397" x14ac:dyDescent="0.2"/>
    <row r="29398" x14ac:dyDescent="0.2"/>
    <row r="29399" x14ac:dyDescent="0.2"/>
    <row r="29400" x14ac:dyDescent="0.2"/>
    <row r="29401" x14ac:dyDescent="0.2"/>
    <row r="29402" x14ac:dyDescent="0.2"/>
    <row r="29403" x14ac:dyDescent="0.2"/>
    <row r="29404" x14ac:dyDescent="0.2"/>
    <row r="29405" x14ac:dyDescent="0.2"/>
    <row r="29406" x14ac:dyDescent="0.2"/>
    <row r="29407" x14ac:dyDescent="0.2"/>
    <row r="29408" x14ac:dyDescent="0.2"/>
    <row r="29409" x14ac:dyDescent="0.2"/>
    <row r="29410" x14ac:dyDescent="0.2"/>
    <row r="29411" x14ac:dyDescent="0.2"/>
    <row r="29412" x14ac:dyDescent="0.2"/>
    <row r="29413" x14ac:dyDescent="0.2"/>
    <row r="29414" x14ac:dyDescent="0.2"/>
    <row r="29415" x14ac:dyDescent="0.2"/>
    <row r="29416" x14ac:dyDescent="0.2"/>
    <row r="29417" x14ac:dyDescent="0.2"/>
    <row r="29418" x14ac:dyDescent="0.2"/>
    <row r="29419" x14ac:dyDescent="0.2"/>
    <row r="29420" x14ac:dyDescent="0.2"/>
    <row r="29421" x14ac:dyDescent="0.2"/>
    <row r="29422" x14ac:dyDescent="0.2"/>
    <row r="29423" x14ac:dyDescent="0.2"/>
    <row r="29424" x14ac:dyDescent="0.2"/>
    <row r="29425" x14ac:dyDescent="0.2"/>
    <row r="29426" x14ac:dyDescent="0.2"/>
    <row r="29427" x14ac:dyDescent="0.2"/>
    <row r="29428" x14ac:dyDescent="0.2"/>
    <row r="29429" x14ac:dyDescent="0.2"/>
    <row r="29430" x14ac:dyDescent="0.2"/>
    <row r="29431" x14ac:dyDescent="0.2"/>
    <row r="29432" x14ac:dyDescent="0.2"/>
    <row r="29433" x14ac:dyDescent="0.2"/>
    <row r="29434" x14ac:dyDescent="0.2"/>
    <row r="29435" x14ac:dyDescent="0.2"/>
    <row r="29436" x14ac:dyDescent="0.2"/>
    <row r="29437" x14ac:dyDescent="0.2"/>
    <row r="29438" x14ac:dyDescent="0.2"/>
    <row r="29439" x14ac:dyDescent="0.2"/>
    <row r="29440" x14ac:dyDescent="0.2"/>
    <row r="29441" x14ac:dyDescent="0.2"/>
    <row r="29442" x14ac:dyDescent="0.2"/>
    <row r="29443" x14ac:dyDescent="0.2"/>
    <row r="29444" x14ac:dyDescent="0.2"/>
    <row r="29445" x14ac:dyDescent="0.2"/>
    <row r="29446" x14ac:dyDescent="0.2"/>
    <row r="29447" x14ac:dyDescent="0.2"/>
    <row r="29448" x14ac:dyDescent="0.2"/>
    <row r="29449" x14ac:dyDescent="0.2"/>
    <row r="29450" x14ac:dyDescent="0.2"/>
    <row r="29451" x14ac:dyDescent="0.2"/>
    <row r="29452" x14ac:dyDescent="0.2"/>
    <row r="29453" x14ac:dyDescent="0.2"/>
    <row r="29454" x14ac:dyDescent="0.2"/>
    <row r="29455" x14ac:dyDescent="0.2"/>
    <row r="29456" x14ac:dyDescent="0.2"/>
    <row r="29457" x14ac:dyDescent="0.2"/>
    <row r="29458" x14ac:dyDescent="0.2"/>
    <row r="29459" x14ac:dyDescent="0.2"/>
    <row r="29460" x14ac:dyDescent="0.2"/>
    <row r="29461" x14ac:dyDescent="0.2"/>
    <row r="29462" x14ac:dyDescent="0.2"/>
    <row r="29463" x14ac:dyDescent="0.2"/>
    <row r="29464" x14ac:dyDescent="0.2"/>
    <row r="29465" x14ac:dyDescent="0.2"/>
    <row r="29466" x14ac:dyDescent="0.2"/>
    <row r="29467" x14ac:dyDescent="0.2"/>
    <row r="29468" x14ac:dyDescent="0.2"/>
    <row r="29469" x14ac:dyDescent="0.2"/>
    <row r="29470" x14ac:dyDescent="0.2"/>
    <row r="29471" x14ac:dyDescent="0.2"/>
    <row r="29472" x14ac:dyDescent="0.2"/>
    <row r="29473" x14ac:dyDescent="0.2"/>
    <row r="29474" x14ac:dyDescent="0.2"/>
    <row r="29475" x14ac:dyDescent="0.2"/>
    <row r="29476" x14ac:dyDescent="0.2"/>
    <row r="29477" x14ac:dyDescent="0.2"/>
    <row r="29478" x14ac:dyDescent="0.2"/>
    <row r="29479" x14ac:dyDescent="0.2"/>
    <row r="29480" x14ac:dyDescent="0.2"/>
    <row r="29481" x14ac:dyDescent="0.2"/>
    <row r="29482" x14ac:dyDescent="0.2"/>
    <row r="29483" x14ac:dyDescent="0.2"/>
    <row r="29484" x14ac:dyDescent="0.2"/>
    <row r="29485" x14ac:dyDescent="0.2"/>
    <row r="29486" x14ac:dyDescent="0.2"/>
    <row r="29487" x14ac:dyDescent="0.2"/>
    <row r="29488" x14ac:dyDescent="0.2"/>
    <row r="29489" x14ac:dyDescent="0.2"/>
    <row r="29490" x14ac:dyDescent="0.2"/>
    <row r="29491" x14ac:dyDescent="0.2"/>
    <row r="29492" x14ac:dyDescent="0.2"/>
    <row r="29493" x14ac:dyDescent="0.2"/>
    <row r="29494" x14ac:dyDescent="0.2"/>
    <row r="29495" x14ac:dyDescent="0.2"/>
    <row r="29496" x14ac:dyDescent="0.2"/>
    <row r="29497" x14ac:dyDescent="0.2"/>
    <row r="29498" x14ac:dyDescent="0.2"/>
    <row r="29499" x14ac:dyDescent="0.2"/>
    <row r="29500" x14ac:dyDescent="0.2"/>
    <row r="29501" x14ac:dyDescent="0.2"/>
    <row r="29502" x14ac:dyDescent="0.2"/>
    <row r="29503" x14ac:dyDescent="0.2"/>
    <row r="29504" x14ac:dyDescent="0.2"/>
    <row r="29505" x14ac:dyDescent="0.2"/>
    <row r="29506" x14ac:dyDescent="0.2"/>
    <row r="29507" x14ac:dyDescent="0.2"/>
    <row r="29508" x14ac:dyDescent="0.2"/>
    <row r="29509" x14ac:dyDescent="0.2"/>
    <row r="29510" x14ac:dyDescent="0.2"/>
    <row r="29511" x14ac:dyDescent="0.2"/>
    <row r="29512" x14ac:dyDescent="0.2"/>
    <row r="29513" x14ac:dyDescent="0.2"/>
    <row r="29514" x14ac:dyDescent="0.2"/>
    <row r="29515" x14ac:dyDescent="0.2"/>
    <row r="29516" x14ac:dyDescent="0.2"/>
    <row r="29517" x14ac:dyDescent="0.2"/>
    <row r="29518" x14ac:dyDescent="0.2"/>
    <row r="29519" x14ac:dyDescent="0.2"/>
    <row r="29520" x14ac:dyDescent="0.2"/>
    <row r="29521" x14ac:dyDescent="0.2"/>
    <row r="29522" x14ac:dyDescent="0.2"/>
    <row r="29523" x14ac:dyDescent="0.2"/>
    <row r="29524" x14ac:dyDescent="0.2"/>
    <row r="29525" x14ac:dyDescent="0.2"/>
    <row r="29526" x14ac:dyDescent="0.2"/>
    <row r="29527" x14ac:dyDescent="0.2"/>
    <row r="29528" x14ac:dyDescent="0.2"/>
    <row r="29529" x14ac:dyDescent="0.2"/>
    <row r="29530" x14ac:dyDescent="0.2"/>
    <row r="29531" x14ac:dyDescent="0.2"/>
    <row r="29532" x14ac:dyDescent="0.2"/>
    <row r="29533" x14ac:dyDescent="0.2"/>
    <row r="29534" x14ac:dyDescent="0.2"/>
    <row r="29535" x14ac:dyDescent="0.2"/>
    <row r="29536" x14ac:dyDescent="0.2"/>
    <row r="29537" x14ac:dyDescent="0.2"/>
    <row r="29538" x14ac:dyDescent="0.2"/>
    <row r="29539" x14ac:dyDescent="0.2"/>
    <row r="29540" x14ac:dyDescent="0.2"/>
    <row r="29541" x14ac:dyDescent="0.2"/>
    <row r="29542" x14ac:dyDescent="0.2"/>
    <row r="29543" x14ac:dyDescent="0.2"/>
    <row r="29544" x14ac:dyDescent="0.2"/>
    <row r="29545" x14ac:dyDescent="0.2"/>
    <row r="29546" x14ac:dyDescent="0.2"/>
    <row r="29547" x14ac:dyDescent="0.2"/>
    <row r="29548" x14ac:dyDescent="0.2"/>
    <row r="29549" x14ac:dyDescent="0.2"/>
    <row r="29550" x14ac:dyDescent="0.2"/>
    <row r="29551" x14ac:dyDescent="0.2"/>
    <row r="29552" x14ac:dyDescent="0.2"/>
    <row r="29553" x14ac:dyDescent="0.2"/>
    <row r="29554" x14ac:dyDescent="0.2"/>
    <row r="29555" x14ac:dyDescent="0.2"/>
    <row r="29556" x14ac:dyDescent="0.2"/>
    <row r="29557" x14ac:dyDescent="0.2"/>
    <row r="29558" x14ac:dyDescent="0.2"/>
    <row r="29559" x14ac:dyDescent="0.2"/>
    <row r="29560" x14ac:dyDescent="0.2"/>
    <row r="29561" x14ac:dyDescent="0.2"/>
    <row r="29562" x14ac:dyDescent="0.2"/>
    <row r="29563" x14ac:dyDescent="0.2"/>
    <row r="29564" x14ac:dyDescent="0.2"/>
    <row r="29565" x14ac:dyDescent="0.2"/>
    <row r="29566" x14ac:dyDescent="0.2"/>
    <row r="29567" x14ac:dyDescent="0.2"/>
    <row r="29568" x14ac:dyDescent="0.2"/>
    <row r="29569" x14ac:dyDescent="0.2"/>
    <row r="29570" x14ac:dyDescent="0.2"/>
    <row r="29571" x14ac:dyDescent="0.2"/>
    <row r="29572" x14ac:dyDescent="0.2"/>
    <row r="29573" x14ac:dyDescent="0.2"/>
    <row r="29574" x14ac:dyDescent="0.2"/>
    <row r="29575" x14ac:dyDescent="0.2"/>
    <row r="29576" x14ac:dyDescent="0.2"/>
    <row r="29577" x14ac:dyDescent="0.2"/>
    <row r="29578" x14ac:dyDescent="0.2"/>
    <row r="29579" x14ac:dyDescent="0.2"/>
    <row r="29580" x14ac:dyDescent="0.2"/>
    <row r="29581" x14ac:dyDescent="0.2"/>
    <row r="29582" x14ac:dyDescent="0.2"/>
    <row r="29583" x14ac:dyDescent="0.2"/>
    <row r="29584" x14ac:dyDescent="0.2"/>
    <row r="29585" x14ac:dyDescent="0.2"/>
    <row r="29586" x14ac:dyDescent="0.2"/>
    <row r="29587" x14ac:dyDescent="0.2"/>
    <row r="29588" x14ac:dyDescent="0.2"/>
    <row r="29589" x14ac:dyDescent="0.2"/>
    <row r="29590" x14ac:dyDescent="0.2"/>
    <row r="29591" x14ac:dyDescent="0.2"/>
    <row r="29592" x14ac:dyDescent="0.2"/>
    <row r="29593" x14ac:dyDescent="0.2"/>
    <row r="29594" x14ac:dyDescent="0.2"/>
    <row r="29595" x14ac:dyDescent="0.2"/>
    <row r="29596" x14ac:dyDescent="0.2"/>
    <row r="29597" x14ac:dyDescent="0.2"/>
    <row r="29598" x14ac:dyDescent="0.2"/>
    <row r="29599" x14ac:dyDescent="0.2"/>
    <row r="29600" x14ac:dyDescent="0.2"/>
    <row r="29601" x14ac:dyDescent="0.2"/>
    <row r="29602" x14ac:dyDescent="0.2"/>
    <row r="29603" x14ac:dyDescent="0.2"/>
    <row r="29604" x14ac:dyDescent="0.2"/>
    <row r="29605" x14ac:dyDescent="0.2"/>
    <row r="29606" x14ac:dyDescent="0.2"/>
    <row r="29607" x14ac:dyDescent="0.2"/>
    <row r="29608" x14ac:dyDescent="0.2"/>
    <row r="29609" x14ac:dyDescent="0.2"/>
    <row r="29610" x14ac:dyDescent="0.2"/>
    <row r="29611" x14ac:dyDescent="0.2"/>
    <row r="29612" x14ac:dyDescent="0.2"/>
    <row r="29613" x14ac:dyDescent="0.2"/>
    <row r="29614" x14ac:dyDescent="0.2"/>
    <row r="29615" x14ac:dyDescent="0.2"/>
    <row r="29616" x14ac:dyDescent="0.2"/>
    <row r="29617" x14ac:dyDescent="0.2"/>
    <row r="29618" x14ac:dyDescent="0.2"/>
    <row r="29619" x14ac:dyDescent="0.2"/>
    <row r="29620" x14ac:dyDescent="0.2"/>
    <row r="29621" x14ac:dyDescent="0.2"/>
    <row r="29622" x14ac:dyDescent="0.2"/>
    <row r="29623" x14ac:dyDescent="0.2"/>
    <row r="29624" x14ac:dyDescent="0.2"/>
    <row r="29625" x14ac:dyDescent="0.2"/>
    <row r="29626" x14ac:dyDescent="0.2"/>
    <row r="29627" x14ac:dyDescent="0.2"/>
    <row r="29628" x14ac:dyDescent="0.2"/>
    <row r="29629" x14ac:dyDescent="0.2"/>
    <row r="29630" x14ac:dyDescent="0.2"/>
    <row r="29631" x14ac:dyDescent="0.2"/>
    <row r="29632" x14ac:dyDescent="0.2"/>
    <row r="29633" x14ac:dyDescent="0.2"/>
    <row r="29634" x14ac:dyDescent="0.2"/>
    <row r="29635" x14ac:dyDescent="0.2"/>
    <row r="29636" x14ac:dyDescent="0.2"/>
    <row r="29637" x14ac:dyDescent="0.2"/>
    <row r="29638" x14ac:dyDescent="0.2"/>
    <row r="29639" x14ac:dyDescent="0.2"/>
    <row r="29640" x14ac:dyDescent="0.2"/>
    <row r="29641" x14ac:dyDescent="0.2"/>
    <row r="29642" x14ac:dyDescent="0.2"/>
    <row r="29643" x14ac:dyDescent="0.2"/>
    <row r="29644" x14ac:dyDescent="0.2"/>
    <row r="29645" x14ac:dyDescent="0.2"/>
    <row r="29646" x14ac:dyDescent="0.2"/>
    <row r="29647" x14ac:dyDescent="0.2"/>
    <row r="29648" x14ac:dyDescent="0.2"/>
    <row r="29649" x14ac:dyDescent="0.2"/>
    <row r="29650" x14ac:dyDescent="0.2"/>
    <row r="29651" x14ac:dyDescent="0.2"/>
    <row r="29652" x14ac:dyDescent="0.2"/>
    <row r="29653" x14ac:dyDescent="0.2"/>
    <row r="29654" x14ac:dyDescent="0.2"/>
    <row r="29655" x14ac:dyDescent="0.2"/>
    <row r="29656" x14ac:dyDescent="0.2"/>
    <row r="29657" x14ac:dyDescent="0.2"/>
    <row r="29658" x14ac:dyDescent="0.2"/>
    <row r="29659" x14ac:dyDescent="0.2"/>
    <row r="29660" x14ac:dyDescent="0.2"/>
    <row r="29661" x14ac:dyDescent="0.2"/>
    <row r="29662" x14ac:dyDescent="0.2"/>
    <row r="29663" x14ac:dyDescent="0.2"/>
    <row r="29664" x14ac:dyDescent="0.2"/>
    <row r="29665" x14ac:dyDescent="0.2"/>
    <row r="29666" x14ac:dyDescent="0.2"/>
    <row r="29667" x14ac:dyDescent="0.2"/>
    <row r="29668" x14ac:dyDescent="0.2"/>
    <row r="29669" x14ac:dyDescent="0.2"/>
    <row r="29670" x14ac:dyDescent="0.2"/>
    <row r="29671" x14ac:dyDescent="0.2"/>
    <row r="29672" x14ac:dyDescent="0.2"/>
    <row r="29673" x14ac:dyDescent="0.2"/>
    <row r="29674" x14ac:dyDescent="0.2"/>
    <row r="29675" x14ac:dyDescent="0.2"/>
    <row r="29676" x14ac:dyDescent="0.2"/>
    <row r="29677" x14ac:dyDescent="0.2"/>
    <row r="29678" x14ac:dyDescent="0.2"/>
    <row r="29679" x14ac:dyDescent="0.2"/>
    <row r="29680" x14ac:dyDescent="0.2"/>
    <row r="29681" x14ac:dyDescent="0.2"/>
    <row r="29682" x14ac:dyDescent="0.2"/>
    <row r="29683" x14ac:dyDescent="0.2"/>
    <row r="29684" x14ac:dyDescent="0.2"/>
    <row r="29685" x14ac:dyDescent="0.2"/>
    <row r="29686" x14ac:dyDescent="0.2"/>
    <row r="29687" x14ac:dyDescent="0.2"/>
    <row r="29688" x14ac:dyDescent="0.2"/>
    <row r="29689" x14ac:dyDescent="0.2"/>
    <row r="29690" x14ac:dyDescent="0.2"/>
    <row r="29691" x14ac:dyDescent="0.2"/>
    <row r="29692" x14ac:dyDescent="0.2"/>
    <row r="29693" x14ac:dyDescent="0.2"/>
    <row r="29694" x14ac:dyDescent="0.2"/>
    <row r="29695" x14ac:dyDescent="0.2"/>
    <row r="29696" x14ac:dyDescent="0.2"/>
    <row r="29697" x14ac:dyDescent="0.2"/>
    <row r="29698" x14ac:dyDescent="0.2"/>
    <row r="29699" x14ac:dyDescent="0.2"/>
    <row r="29700" x14ac:dyDescent="0.2"/>
    <row r="29701" x14ac:dyDescent="0.2"/>
    <row r="29702" x14ac:dyDescent="0.2"/>
    <row r="29703" x14ac:dyDescent="0.2"/>
    <row r="29704" x14ac:dyDescent="0.2"/>
    <row r="29705" x14ac:dyDescent="0.2"/>
    <row r="29706" x14ac:dyDescent="0.2"/>
    <row r="29707" x14ac:dyDescent="0.2"/>
    <row r="29708" x14ac:dyDescent="0.2"/>
    <row r="29709" x14ac:dyDescent="0.2"/>
    <row r="29710" x14ac:dyDescent="0.2"/>
    <row r="29711" x14ac:dyDescent="0.2"/>
    <row r="29712" x14ac:dyDescent="0.2"/>
    <row r="29713" x14ac:dyDescent="0.2"/>
    <row r="29714" x14ac:dyDescent="0.2"/>
    <row r="29715" x14ac:dyDescent="0.2"/>
    <row r="29716" x14ac:dyDescent="0.2"/>
    <row r="29717" x14ac:dyDescent="0.2"/>
    <row r="29718" x14ac:dyDescent="0.2"/>
    <row r="29719" x14ac:dyDescent="0.2"/>
    <row r="29720" x14ac:dyDescent="0.2"/>
    <row r="29721" x14ac:dyDescent="0.2"/>
    <row r="29722" x14ac:dyDescent="0.2"/>
    <row r="29723" x14ac:dyDescent="0.2"/>
    <row r="29724" x14ac:dyDescent="0.2"/>
    <row r="29725" x14ac:dyDescent="0.2"/>
    <row r="29726" x14ac:dyDescent="0.2"/>
    <row r="29727" x14ac:dyDescent="0.2"/>
    <row r="29728" x14ac:dyDescent="0.2"/>
    <row r="29729" x14ac:dyDescent="0.2"/>
    <row r="29730" x14ac:dyDescent="0.2"/>
    <row r="29731" x14ac:dyDescent="0.2"/>
    <row r="29732" x14ac:dyDescent="0.2"/>
    <row r="29733" x14ac:dyDescent="0.2"/>
    <row r="29734" x14ac:dyDescent="0.2"/>
    <row r="29735" x14ac:dyDescent="0.2"/>
    <row r="29736" x14ac:dyDescent="0.2"/>
    <row r="29737" x14ac:dyDescent="0.2"/>
    <row r="29738" x14ac:dyDescent="0.2"/>
    <row r="29739" x14ac:dyDescent="0.2"/>
    <row r="29740" x14ac:dyDescent="0.2"/>
    <row r="29741" x14ac:dyDescent="0.2"/>
    <row r="29742" x14ac:dyDescent="0.2"/>
    <row r="29743" x14ac:dyDescent="0.2"/>
    <row r="29744" x14ac:dyDescent="0.2"/>
    <row r="29745" x14ac:dyDescent="0.2"/>
    <row r="29746" x14ac:dyDescent="0.2"/>
    <row r="29747" x14ac:dyDescent="0.2"/>
    <row r="29748" x14ac:dyDescent="0.2"/>
    <row r="29749" x14ac:dyDescent="0.2"/>
    <row r="29750" x14ac:dyDescent="0.2"/>
    <row r="29751" x14ac:dyDescent="0.2"/>
    <row r="29752" x14ac:dyDescent="0.2"/>
    <row r="29753" x14ac:dyDescent="0.2"/>
    <row r="29754" x14ac:dyDescent="0.2"/>
    <row r="29755" x14ac:dyDescent="0.2"/>
    <row r="29756" x14ac:dyDescent="0.2"/>
    <row r="29757" x14ac:dyDescent="0.2"/>
    <row r="29758" x14ac:dyDescent="0.2"/>
    <row r="29759" x14ac:dyDescent="0.2"/>
    <row r="29760" x14ac:dyDescent="0.2"/>
    <row r="29761" x14ac:dyDescent="0.2"/>
    <row r="29762" x14ac:dyDescent="0.2"/>
    <row r="29763" x14ac:dyDescent="0.2"/>
    <row r="29764" x14ac:dyDescent="0.2"/>
    <row r="29765" x14ac:dyDescent="0.2"/>
    <row r="29766" x14ac:dyDescent="0.2"/>
    <row r="29767" x14ac:dyDescent="0.2"/>
    <row r="29768" x14ac:dyDescent="0.2"/>
    <row r="29769" x14ac:dyDescent="0.2"/>
    <row r="29770" x14ac:dyDescent="0.2"/>
    <row r="29771" x14ac:dyDescent="0.2"/>
    <row r="29772" x14ac:dyDescent="0.2"/>
    <row r="29773" x14ac:dyDescent="0.2"/>
    <row r="29774" x14ac:dyDescent="0.2"/>
    <row r="29775" x14ac:dyDescent="0.2"/>
    <row r="29776" x14ac:dyDescent="0.2"/>
    <row r="29777" x14ac:dyDescent="0.2"/>
    <row r="29778" x14ac:dyDescent="0.2"/>
    <row r="29779" x14ac:dyDescent="0.2"/>
    <row r="29780" x14ac:dyDescent="0.2"/>
    <row r="29781" x14ac:dyDescent="0.2"/>
    <row r="29782" x14ac:dyDescent="0.2"/>
    <row r="29783" x14ac:dyDescent="0.2"/>
    <row r="29784" x14ac:dyDescent="0.2"/>
    <row r="29785" x14ac:dyDescent="0.2"/>
    <row r="29786" x14ac:dyDescent="0.2"/>
    <row r="29787" x14ac:dyDescent="0.2"/>
    <row r="29788" x14ac:dyDescent="0.2"/>
    <row r="29789" x14ac:dyDescent="0.2"/>
    <row r="29790" x14ac:dyDescent="0.2"/>
    <row r="29791" x14ac:dyDescent="0.2"/>
    <row r="29792" x14ac:dyDescent="0.2"/>
    <row r="29793" x14ac:dyDescent="0.2"/>
    <row r="29794" x14ac:dyDescent="0.2"/>
    <row r="29795" x14ac:dyDescent="0.2"/>
    <row r="29796" x14ac:dyDescent="0.2"/>
    <row r="29797" x14ac:dyDescent="0.2"/>
    <row r="29798" x14ac:dyDescent="0.2"/>
    <row r="29799" x14ac:dyDescent="0.2"/>
    <row r="29800" x14ac:dyDescent="0.2"/>
    <row r="29801" x14ac:dyDescent="0.2"/>
    <row r="29802" x14ac:dyDescent="0.2"/>
    <row r="29803" x14ac:dyDescent="0.2"/>
    <row r="29804" x14ac:dyDescent="0.2"/>
    <row r="29805" x14ac:dyDescent="0.2"/>
    <row r="29806" x14ac:dyDescent="0.2"/>
    <row r="29807" x14ac:dyDescent="0.2"/>
    <row r="29808" x14ac:dyDescent="0.2"/>
    <row r="29809" x14ac:dyDescent="0.2"/>
    <row r="29810" x14ac:dyDescent="0.2"/>
    <row r="29811" x14ac:dyDescent="0.2"/>
    <row r="29812" x14ac:dyDescent="0.2"/>
    <row r="29813" x14ac:dyDescent="0.2"/>
    <row r="29814" x14ac:dyDescent="0.2"/>
    <row r="29815" x14ac:dyDescent="0.2"/>
    <row r="29816" x14ac:dyDescent="0.2"/>
    <row r="29817" x14ac:dyDescent="0.2"/>
    <row r="29818" x14ac:dyDescent="0.2"/>
    <row r="29819" x14ac:dyDescent="0.2"/>
    <row r="29820" x14ac:dyDescent="0.2"/>
    <row r="29821" x14ac:dyDescent="0.2"/>
    <row r="29822" x14ac:dyDescent="0.2"/>
    <row r="29823" x14ac:dyDescent="0.2"/>
    <row r="29824" x14ac:dyDescent="0.2"/>
    <row r="29825" x14ac:dyDescent="0.2"/>
    <row r="29826" x14ac:dyDescent="0.2"/>
    <row r="29827" x14ac:dyDescent="0.2"/>
    <row r="29828" x14ac:dyDescent="0.2"/>
    <row r="29829" x14ac:dyDescent="0.2"/>
    <row r="29830" x14ac:dyDescent="0.2"/>
    <row r="29831" x14ac:dyDescent="0.2"/>
    <row r="29832" x14ac:dyDescent="0.2"/>
    <row r="29833" x14ac:dyDescent="0.2"/>
    <row r="29834" x14ac:dyDescent="0.2"/>
    <row r="29835" x14ac:dyDescent="0.2"/>
    <row r="29836" x14ac:dyDescent="0.2"/>
    <row r="29837" x14ac:dyDescent="0.2"/>
    <row r="29838" x14ac:dyDescent="0.2"/>
    <row r="29839" x14ac:dyDescent="0.2"/>
    <row r="29840" x14ac:dyDescent="0.2"/>
    <row r="29841" x14ac:dyDescent="0.2"/>
    <row r="29842" x14ac:dyDescent="0.2"/>
    <row r="29843" x14ac:dyDescent="0.2"/>
    <row r="29844" x14ac:dyDescent="0.2"/>
    <row r="29845" x14ac:dyDescent="0.2"/>
    <row r="29846" x14ac:dyDescent="0.2"/>
    <row r="29847" x14ac:dyDescent="0.2"/>
    <row r="29848" x14ac:dyDescent="0.2"/>
    <row r="29849" x14ac:dyDescent="0.2"/>
    <row r="29850" x14ac:dyDescent="0.2"/>
    <row r="29851" x14ac:dyDescent="0.2"/>
    <row r="29852" x14ac:dyDescent="0.2"/>
    <row r="29853" x14ac:dyDescent="0.2"/>
    <row r="29854" x14ac:dyDescent="0.2"/>
    <row r="29855" x14ac:dyDescent="0.2"/>
    <row r="29856" x14ac:dyDescent="0.2"/>
    <row r="29857" x14ac:dyDescent="0.2"/>
    <row r="29858" x14ac:dyDescent="0.2"/>
    <row r="29859" x14ac:dyDescent="0.2"/>
    <row r="29860" x14ac:dyDescent="0.2"/>
    <row r="29861" x14ac:dyDescent="0.2"/>
    <row r="29862" x14ac:dyDescent="0.2"/>
    <row r="29863" x14ac:dyDescent="0.2"/>
    <row r="29864" x14ac:dyDescent="0.2"/>
    <row r="29865" x14ac:dyDescent="0.2"/>
    <row r="29866" x14ac:dyDescent="0.2"/>
    <row r="29867" x14ac:dyDescent="0.2"/>
    <row r="29868" x14ac:dyDescent="0.2"/>
    <row r="29869" x14ac:dyDescent="0.2"/>
    <row r="29870" x14ac:dyDescent="0.2"/>
    <row r="29871" x14ac:dyDescent="0.2"/>
    <row r="29872" x14ac:dyDescent="0.2"/>
    <row r="29873" x14ac:dyDescent="0.2"/>
    <row r="29874" x14ac:dyDescent="0.2"/>
    <row r="29875" x14ac:dyDescent="0.2"/>
    <row r="29876" x14ac:dyDescent="0.2"/>
    <row r="29877" x14ac:dyDescent="0.2"/>
    <row r="29878" x14ac:dyDescent="0.2"/>
    <row r="29879" x14ac:dyDescent="0.2"/>
    <row r="29880" x14ac:dyDescent="0.2"/>
    <row r="29881" x14ac:dyDescent="0.2"/>
    <row r="29882" x14ac:dyDescent="0.2"/>
    <row r="29883" x14ac:dyDescent="0.2"/>
    <row r="29884" x14ac:dyDescent="0.2"/>
    <row r="29885" x14ac:dyDescent="0.2"/>
    <row r="29886" x14ac:dyDescent="0.2"/>
    <row r="29887" x14ac:dyDescent="0.2"/>
    <row r="29888" x14ac:dyDescent="0.2"/>
    <row r="29889" x14ac:dyDescent="0.2"/>
    <row r="29890" x14ac:dyDescent="0.2"/>
    <row r="29891" x14ac:dyDescent="0.2"/>
    <row r="29892" x14ac:dyDescent="0.2"/>
    <row r="29893" x14ac:dyDescent="0.2"/>
    <row r="29894" x14ac:dyDescent="0.2"/>
    <row r="29895" x14ac:dyDescent="0.2"/>
    <row r="29896" x14ac:dyDescent="0.2"/>
    <row r="29897" x14ac:dyDescent="0.2"/>
    <row r="29898" x14ac:dyDescent="0.2"/>
    <row r="29899" x14ac:dyDescent="0.2"/>
    <row r="29900" x14ac:dyDescent="0.2"/>
    <row r="29901" x14ac:dyDescent="0.2"/>
    <row r="29902" x14ac:dyDescent="0.2"/>
    <row r="29903" x14ac:dyDescent="0.2"/>
    <row r="29904" x14ac:dyDescent="0.2"/>
    <row r="29905" x14ac:dyDescent="0.2"/>
    <row r="29906" x14ac:dyDescent="0.2"/>
    <row r="29907" x14ac:dyDescent="0.2"/>
    <row r="29908" x14ac:dyDescent="0.2"/>
    <row r="29909" x14ac:dyDescent="0.2"/>
    <row r="29910" x14ac:dyDescent="0.2"/>
    <row r="29911" x14ac:dyDescent="0.2"/>
    <row r="29912" x14ac:dyDescent="0.2"/>
    <row r="29913" x14ac:dyDescent="0.2"/>
    <row r="29914" x14ac:dyDescent="0.2"/>
    <row r="29915" x14ac:dyDescent="0.2"/>
    <row r="29916" x14ac:dyDescent="0.2"/>
    <row r="29917" x14ac:dyDescent="0.2"/>
    <row r="29918" x14ac:dyDescent="0.2"/>
    <row r="29919" x14ac:dyDescent="0.2"/>
    <row r="29920" x14ac:dyDescent="0.2"/>
    <row r="29921" x14ac:dyDescent="0.2"/>
    <row r="29922" x14ac:dyDescent="0.2"/>
    <row r="29923" x14ac:dyDescent="0.2"/>
    <row r="29924" x14ac:dyDescent="0.2"/>
    <row r="29925" x14ac:dyDescent="0.2"/>
    <row r="29926" x14ac:dyDescent="0.2"/>
    <row r="29927" x14ac:dyDescent="0.2"/>
    <row r="29928" x14ac:dyDescent="0.2"/>
    <row r="29929" x14ac:dyDescent="0.2"/>
    <row r="29930" x14ac:dyDescent="0.2"/>
    <row r="29931" x14ac:dyDescent="0.2"/>
    <row r="29932" x14ac:dyDescent="0.2"/>
    <row r="29933" x14ac:dyDescent="0.2"/>
    <row r="29934" x14ac:dyDescent="0.2"/>
    <row r="29935" x14ac:dyDescent="0.2"/>
    <row r="29936" x14ac:dyDescent="0.2"/>
    <row r="29937" x14ac:dyDescent="0.2"/>
    <row r="29938" x14ac:dyDescent="0.2"/>
    <row r="29939" x14ac:dyDescent="0.2"/>
    <row r="29940" x14ac:dyDescent="0.2"/>
    <row r="29941" x14ac:dyDescent="0.2"/>
    <row r="29942" x14ac:dyDescent="0.2"/>
    <row r="29943" x14ac:dyDescent="0.2"/>
    <row r="29944" x14ac:dyDescent="0.2"/>
    <row r="29945" x14ac:dyDescent="0.2"/>
    <row r="29946" x14ac:dyDescent="0.2"/>
    <row r="29947" x14ac:dyDescent="0.2"/>
    <row r="29948" x14ac:dyDescent="0.2"/>
    <row r="29949" x14ac:dyDescent="0.2"/>
    <row r="29950" x14ac:dyDescent="0.2"/>
    <row r="29951" x14ac:dyDescent="0.2"/>
    <row r="29952" x14ac:dyDescent="0.2"/>
    <row r="29953" x14ac:dyDescent="0.2"/>
    <row r="29954" x14ac:dyDescent="0.2"/>
    <row r="29955" x14ac:dyDescent="0.2"/>
    <row r="29956" x14ac:dyDescent="0.2"/>
    <row r="29957" x14ac:dyDescent="0.2"/>
    <row r="29958" x14ac:dyDescent="0.2"/>
    <row r="29959" x14ac:dyDescent="0.2"/>
    <row r="29960" x14ac:dyDescent="0.2"/>
    <row r="29961" x14ac:dyDescent="0.2"/>
    <row r="29962" x14ac:dyDescent="0.2"/>
    <row r="29963" x14ac:dyDescent="0.2"/>
    <row r="29964" x14ac:dyDescent="0.2"/>
    <row r="29965" x14ac:dyDescent="0.2"/>
    <row r="29966" x14ac:dyDescent="0.2"/>
    <row r="29967" x14ac:dyDescent="0.2"/>
    <row r="29968" x14ac:dyDescent="0.2"/>
    <row r="29969" x14ac:dyDescent="0.2"/>
    <row r="29970" x14ac:dyDescent="0.2"/>
    <row r="29971" x14ac:dyDescent="0.2"/>
    <row r="29972" x14ac:dyDescent="0.2"/>
    <row r="29973" x14ac:dyDescent="0.2"/>
    <row r="29974" x14ac:dyDescent="0.2"/>
    <row r="29975" x14ac:dyDescent="0.2"/>
    <row r="29976" x14ac:dyDescent="0.2"/>
    <row r="29977" x14ac:dyDescent="0.2"/>
    <row r="29978" x14ac:dyDescent="0.2"/>
    <row r="29979" x14ac:dyDescent="0.2"/>
    <row r="29980" x14ac:dyDescent="0.2"/>
    <row r="29981" x14ac:dyDescent="0.2"/>
    <row r="29982" x14ac:dyDescent="0.2"/>
    <row r="29983" x14ac:dyDescent="0.2"/>
    <row r="29984" x14ac:dyDescent="0.2"/>
    <row r="29985" x14ac:dyDescent="0.2"/>
    <row r="29986" x14ac:dyDescent="0.2"/>
    <row r="29987" x14ac:dyDescent="0.2"/>
    <row r="29988" x14ac:dyDescent="0.2"/>
    <row r="29989" x14ac:dyDescent="0.2"/>
    <row r="29990" x14ac:dyDescent="0.2"/>
    <row r="29991" x14ac:dyDescent="0.2"/>
    <row r="29992" x14ac:dyDescent="0.2"/>
    <row r="29993" x14ac:dyDescent="0.2"/>
    <row r="29994" x14ac:dyDescent="0.2"/>
    <row r="29995" x14ac:dyDescent="0.2"/>
    <row r="29996" x14ac:dyDescent="0.2"/>
    <row r="29997" x14ac:dyDescent="0.2"/>
    <row r="29998" x14ac:dyDescent="0.2"/>
    <row r="29999" x14ac:dyDescent="0.2"/>
    <row r="30000" x14ac:dyDescent="0.2"/>
    <row r="30001" x14ac:dyDescent="0.2"/>
    <row r="30002" x14ac:dyDescent="0.2"/>
    <row r="30003" x14ac:dyDescent="0.2"/>
    <row r="30004" x14ac:dyDescent="0.2"/>
    <row r="30005" x14ac:dyDescent="0.2"/>
    <row r="30006" x14ac:dyDescent="0.2"/>
    <row r="30007" x14ac:dyDescent="0.2"/>
    <row r="30008" x14ac:dyDescent="0.2"/>
    <row r="30009" x14ac:dyDescent="0.2"/>
    <row r="30010" x14ac:dyDescent="0.2"/>
    <row r="30011" x14ac:dyDescent="0.2"/>
    <row r="30012" x14ac:dyDescent="0.2"/>
    <row r="30013" x14ac:dyDescent="0.2"/>
    <row r="30014" x14ac:dyDescent="0.2"/>
    <row r="30015" x14ac:dyDescent="0.2"/>
    <row r="30016" x14ac:dyDescent="0.2"/>
    <row r="30017" x14ac:dyDescent="0.2"/>
    <row r="30018" x14ac:dyDescent="0.2"/>
    <row r="30019" x14ac:dyDescent="0.2"/>
    <row r="30020" x14ac:dyDescent="0.2"/>
    <row r="30021" x14ac:dyDescent="0.2"/>
    <row r="30022" x14ac:dyDescent="0.2"/>
    <row r="30023" x14ac:dyDescent="0.2"/>
    <row r="30024" x14ac:dyDescent="0.2"/>
    <row r="30025" x14ac:dyDescent="0.2"/>
    <row r="30026" x14ac:dyDescent="0.2"/>
    <row r="30027" x14ac:dyDescent="0.2"/>
    <row r="30028" x14ac:dyDescent="0.2"/>
    <row r="30029" x14ac:dyDescent="0.2"/>
    <row r="30030" x14ac:dyDescent="0.2"/>
    <row r="30031" x14ac:dyDescent="0.2"/>
    <row r="30032" x14ac:dyDescent="0.2"/>
    <row r="30033" x14ac:dyDescent="0.2"/>
    <row r="30034" x14ac:dyDescent="0.2"/>
    <row r="30035" x14ac:dyDescent="0.2"/>
    <row r="30036" x14ac:dyDescent="0.2"/>
    <row r="30037" x14ac:dyDescent="0.2"/>
    <row r="30038" x14ac:dyDescent="0.2"/>
    <row r="30039" x14ac:dyDescent="0.2"/>
    <row r="30040" x14ac:dyDescent="0.2"/>
    <row r="30041" x14ac:dyDescent="0.2"/>
    <row r="30042" x14ac:dyDescent="0.2"/>
    <row r="30043" x14ac:dyDescent="0.2"/>
    <row r="30044" x14ac:dyDescent="0.2"/>
    <row r="30045" x14ac:dyDescent="0.2"/>
    <row r="30046" x14ac:dyDescent="0.2"/>
    <row r="30047" x14ac:dyDescent="0.2"/>
    <row r="30048" x14ac:dyDescent="0.2"/>
    <row r="30049" x14ac:dyDescent="0.2"/>
    <row r="30050" x14ac:dyDescent="0.2"/>
    <row r="30051" x14ac:dyDescent="0.2"/>
    <row r="30052" x14ac:dyDescent="0.2"/>
    <row r="30053" x14ac:dyDescent="0.2"/>
    <row r="30054" x14ac:dyDescent="0.2"/>
    <row r="30055" x14ac:dyDescent="0.2"/>
    <row r="30056" x14ac:dyDescent="0.2"/>
    <row r="30057" x14ac:dyDescent="0.2"/>
    <row r="30058" x14ac:dyDescent="0.2"/>
    <row r="30059" x14ac:dyDescent="0.2"/>
    <row r="30060" x14ac:dyDescent="0.2"/>
    <row r="30061" x14ac:dyDescent="0.2"/>
    <row r="30062" x14ac:dyDescent="0.2"/>
    <row r="30063" x14ac:dyDescent="0.2"/>
    <row r="30064" x14ac:dyDescent="0.2"/>
    <row r="30065" x14ac:dyDescent="0.2"/>
    <row r="30066" x14ac:dyDescent="0.2"/>
    <row r="30067" x14ac:dyDescent="0.2"/>
    <row r="30068" x14ac:dyDescent="0.2"/>
    <row r="30069" x14ac:dyDescent="0.2"/>
    <row r="30070" x14ac:dyDescent="0.2"/>
    <row r="30071" x14ac:dyDescent="0.2"/>
    <row r="30072" x14ac:dyDescent="0.2"/>
    <row r="30073" x14ac:dyDescent="0.2"/>
    <row r="30074" x14ac:dyDescent="0.2"/>
    <row r="30075" x14ac:dyDescent="0.2"/>
    <row r="30076" x14ac:dyDescent="0.2"/>
    <row r="30077" x14ac:dyDescent="0.2"/>
    <row r="30078" x14ac:dyDescent="0.2"/>
    <row r="30079" x14ac:dyDescent="0.2"/>
    <row r="30080" x14ac:dyDescent="0.2"/>
    <row r="30081" x14ac:dyDescent="0.2"/>
    <row r="30082" x14ac:dyDescent="0.2"/>
    <row r="30083" x14ac:dyDescent="0.2"/>
    <row r="30084" x14ac:dyDescent="0.2"/>
    <row r="30085" x14ac:dyDescent="0.2"/>
    <row r="30086" x14ac:dyDescent="0.2"/>
    <row r="30087" x14ac:dyDescent="0.2"/>
    <row r="30088" x14ac:dyDescent="0.2"/>
    <row r="30089" x14ac:dyDescent="0.2"/>
    <row r="30090" x14ac:dyDescent="0.2"/>
    <row r="30091" x14ac:dyDescent="0.2"/>
    <row r="30092" x14ac:dyDescent="0.2"/>
    <row r="30093" x14ac:dyDescent="0.2"/>
    <row r="30094" x14ac:dyDescent="0.2"/>
    <row r="30095" x14ac:dyDescent="0.2"/>
    <row r="30096" x14ac:dyDescent="0.2"/>
    <row r="30097" x14ac:dyDescent="0.2"/>
    <row r="30098" x14ac:dyDescent="0.2"/>
    <row r="30099" x14ac:dyDescent="0.2"/>
    <row r="30100" x14ac:dyDescent="0.2"/>
    <row r="30101" x14ac:dyDescent="0.2"/>
    <row r="30102" x14ac:dyDescent="0.2"/>
    <row r="30103" x14ac:dyDescent="0.2"/>
    <row r="30104" x14ac:dyDescent="0.2"/>
    <row r="30105" x14ac:dyDescent="0.2"/>
    <row r="30106" x14ac:dyDescent="0.2"/>
    <row r="30107" x14ac:dyDescent="0.2"/>
    <row r="30108" x14ac:dyDescent="0.2"/>
    <row r="30109" x14ac:dyDescent="0.2"/>
    <row r="30110" x14ac:dyDescent="0.2"/>
    <row r="30111" x14ac:dyDescent="0.2"/>
    <row r="30112" x14ac:dyDescent="0.2"/>
    <row r="30113" x14ac:dyDescent="0.2"/>
    <row r="30114" x14ac:dyDescent="0.2"/>
    <row r="30115" x14ac:dyDescent="0.2"/>
    <row r="30116" x14ac:dyDescent="0.2"/>
    <row r="30117" x14ac:dyDescent="0.2"/>
    <row r="30118" x14ac:dyDescent="0.2"/>
    <row r="30119" x14ac:dyDescent="0.2"/>
    <row r="30120" x14ac:dyDescent="0.2"/>
    <row r="30121" x14ac:dyDescent="0.2"/>
    <row r="30122" x14ac:dyDescent="0.2"/>
    <row r="30123" x14ac:dyDescent="0.2"/>
    <row r="30124" x14ac:dyDescent="0.2"/>
    <row r="30125" x14ac:dyDescent="0.2"/>
    <row r="30126" x14ac:dyDescent="0.2"/>
    <row r="30127" x14ac:dyDescent="0.2"/>
    <row r="30128" x14ac:dyDescent="0.2"/>
    <row r="30129" x14ac:dyDescent="0.2"/>
    <row r="30130" x14ac:dyDescent="0.2"/>
    <row r="30131" x14ac:dyDescent="0.2"/>
    <row r="30132" x14ac:dyDescent="0.2"/>
    <row r="30133" x14ac:dyDescent="0.2"/>
    <row r="30134" x14ac:dyDescent="0.2"/>
    <row r="30135" x14ac:dyDescent="0.2"/>
    <row r="30136" x14ac:dyDescent="0.2"/>
    <row r="30137" x14ac:dyDescent="0.2"/>
    <row r="30138" x14ac:dyDescent="0.2"/>
    <row r="30139" x14ac:dyDescent="0.2"/>
    <row r="30140" x14ac:dyDescent="0.2"/>
    <row r="30141" x14ac:dyDescent="0.2"/>
    <row r="30142" x14ac:dyDescent="0.2"/>
    <row r="30143" x14ac:dyDescent="0.2"/>
    <row r="30144" x14ac:dyDescent="0.2"/>
    <row r="30145" x14ac:dyDescent="0.2"/>
    <row r="30146" x14ac:dyDescent="0.2"/>
    <row r="30147" x14ac:dyDescent="0.2"/>
    <row r="30148" x14ac:dyDescent="0.2"/>
    <row r="30149" x14ac:dyDescent="0.2"/>
    <row r="30150" x14ac:dyDescent="0.2"/>
    <row r="30151" x14ac:dyDescent="0.2"/>
    <row r="30152" x14ac:dyDescent="0.2"/>
    <row r="30153" x14ac:dyDescent="0.2"/>
    <row r="30154" x14ac:dyDescent="0.2"/>
    <row r="30155" x14ac:dyDescent="0.2"/>
    <row r="30156" x14ac:dyDescent="0.2"/>
    <row r="30157" x14ac:dyDescent="0.2"/>
    <row r="30158" x14ac:dyDescent="0.2"/>
    <row r="30159" x14ac:dyDescent="0.2"/>
    <row r="30160" x14ac:dyDescent="0.2"/>
    <row r="30161" x14ac:dyDescent="0.2"/>
    <row r="30162" x14ac:dyDescent="0.2"/>
    <row r="30163" x14ac:dyDescent="0.2"/>
    <row r="30164" x14ac:dyDescent="0.2"/>
    <row r="30165" x14ac:dyDescent="0.2"/>
    <row r="30166" x14ac:dyDescent="0.2"/>
    <row r="30167" x14ac:dyDescent="0.2"/>
    <row r="30168" x14ac:dyDescent="0.2"/>
    <row r="30169" x14ac:dyDescent="0.2"/>
    <row r="30170" x14ac:dyDescent="0.2"/>
    <row r="30171" x14ac:dyDescent="0.2"/>
    <row r="30172" x14ac:dyDescent="0.2"/>
    <row r="30173" x14ac:dyDescent="0.2"/>
    <row r="30174" x14ac:dyDescent="0.2"/>
    <row r="30175" x14ac:dyDescent="0.2"/>
    <row r="30176" x14ac:dyDescent="0.2"/>
    <row r="30177" x14ac:dyDescent="0.2"/>
    <row r="30178" x14ac:dyDescent="0.2"/>
    <row r="30179" x14ac:dyDescent="0.2"/>
    <row r="30180" x14ac:dyDescent="0.2"/>
    <row r="30181" x14ac:dyDescent="0.2"/>
    <row r="30182" x14ac:dyDescent="0.2"/>
    <row r="30183" x14ac:dyDescent="0.2"/>
    <row r="30184" x14ac:dyDescent="0.2"/>
    <row r="30185" x14ac:dyDescent="0.2"/>
    <row r="30186" x14ac:dyDescent="0.2"/>
    <row r="30187" x14ac:dyDescent="0.2"/>
    <row r="30188" x14ac:dyDescent="0.2"/>
    <row r="30189" x14ac:dyDescent="0.2"/>
    <row r="30190" x14ac:dyDescent="0.2"/>
    <row r="30191" x14ac:dyDescent="0.2"/>
    <row r="30192" x14ac:dyDescent="0.2"/>
    <row r="30193" x14ac:dyDescent="0.2"/>
    <row r="30194" x14ac:dyDescent="0.2"/>
    <row r="30195" x14ac:dyDescent="0.2"/>
    <row r="30196" x14ac:dyDescent="0.2"/>
    <row r="30197" x14ac:dyDescent="0.2"/>
    <row r="30198" x14ac:dyDescent="0.2"/>
    <row r="30199" x14ac:dyDescent="0.2"/>
    <row r="30200" x14ac:dyDescent="0.2"/>
    <row r="30201" x14ac:dyDescent="0.2"/>
    <row r="30202" x14ac:dyDescent="0.2"/>
    <row r="30203" x14ac:dyDescent="0.2"/>
    <row r="30204" x14ac:dyDescent="0.2"/>
    <row r="30205" x14ac:dyDescent="0.2"/>
    <row r="30206" x14ac:dyDescent="0.2"/>
    <row r="30207" x14ac:dyDescent="0.2"/>
    <row r="30208" x14ac:dyDescent="0.2"/>
    <row r="30209" x14ac:dyDescent="0.2"/>
    <row r="30210" x14ac:dyDescent="0.2"/>
    <row r="30211" x14ac:dyDescent="0.2"/>
    <row r="30212" x14ac:dyDescent="0.2"/>
    <row r="30213" x14ac:dyDescent="0.2"/>
    <row r="30214" x14ac:dyDescent="0.2"/>
    <row r="30215" x14ac:dyDescent="0.2"/>
    <row r="30216" x14ac:dyDescent="0.2"/>
    <row r="30217" x14ac:dyDescent="0.2"/>
    <row r="30218" x14ac:dyDescent="0.2"/>
    <row r="30219" x14ac:dyDescent="0.2"/>
    <row r="30220" x14ac:dyDescent="0.2"/>
    <row r="30221" x14ac:dyDescent="0.2"/>
    <row r="30222" x14ac:dyDescent="0.2"/>
    <row r="30223" x14ac:dyDescent="0.2"/>
    <row r="30224" x14ac:dyDescent="0.2"/>
    <row r="30225" x14ac:dyDescent="0.2"/>
    <row r="30226" x14ac:dyDescent="0.2"/>
    <row r="30227" x14ac:dyDescent="0.2"/>
    <row r="30228" x14ac:dyDescent="0.2"/>
    <row r="30229" x14ac:dyDescent="0.2"/>
    <row r="30230" x14ac:dyDescent="0.2"/>
    <row r="30231" x14ac:dyDescent="0.2"/>
    <row r="30232" x14ac:dyDescent="0.2"/>
    <row r="30233" x14ac:dyDescent="0.2"/>
    <row r="30234" x14ac:dyDescent="0.2"/>
    <row r="30235" x14ac:dyDescent="0.2"/>
    <row r="30236" x14ac:dyDescent="0.2"/>
    <row r="30237" x14ac:dyDescent="0.2"/>
    <row r="30238" x14ac:dyDescent="0.2"/>
    <row r="30239" x14ac:dyDescent="0.2"/>
    <row r="30240" x14ac:dyDescent="0.2"/>
    <row r="30241" x14ac:dyDescent="0.2"/>
    <row r="30242" x14ac:dyDescent="0.2"/>
    <row r="30243" x14ac:dyDescent="0.2"/>
    <row r="30244" x14ac:dyDescent="0.2"/>
    <row r="30245" x14ac:dyDescent="0.2"/>
    <row r="30246" x14ac:dyDescent="0.2"/>
    <row r="30247" x14ac:dyDescent="0.2"/>
    <row r="30248" x14ac:dyDescent="0.2"/>
    <row r="30249" x14ac:dyDescent="0.2"/>
    <row r="30250" x14ac:dyDescent="0.2"/>
    <row r="30251" x14ac:dyDescent="0.2"/>
    <row r="30252" x14ac:dyDescent="0.2"/>
    <row r="30253" x14ac:dyDescent="0.2"/>
    <row r="30254" x14ac:dyDescent="0.2"/>
    <row r="30255" x14ac:dyDescent="0.2"/>
    <row r="30256" x14ac:dyDescent="0.2"/>
    <row r="30257" x14ac:dyDescent="0.2"/>
    <row r="30258" x14ac:dyDescent="0.2"/>
    <row r="30259" x14ac:dyDescent="0.2"/>
    <row r="30260" x14ac:dyDescent="0.2"/>
    <row r="30261" x14ac:dyDescent="0.2"/>
    <row r="30262" x14ac:dyDescent="0.2"/>
    <row r="30263" x14ac:dyDescent="0.2"/>
    <row r="30264" x14ac:dyDescent="0.2"/>
    <row r="30265" x14ac:dyDescent="0.2"/>
    <row r="30266" x14ac:dyDescent="0.2"/>
    <row r="30267" x14ac:dyDescent="0.2"/>
    <row r="30268" x14ac:dyDescent="0.2"/>
    <row r="30269" x14ac:dyDescent="0.2"/>
    <row r="30270" x14ac:dyDescent="0.2"/>
    <row r="30271" x14ac:dyDescent="0.2"/>
    <row r="30272" x14ac:dyDescent="0.2"/>
    <row r="30273" x14ac:dyDescent="0.2"/>
    <row r="30274" x14ac:dyDescent="0.2"/>
    <row r="30275" x14ac:dyDescent="0.2"/>
    <row r="30276" x14ac:dyDescent="0.2"/>
    <row r="30277" x14ac:dyDescent="0.2"/>
    <row r="30278" x14ac:dyDescent="0.2"/>
    <row r="30279" x14ac:dyDescent="0.2"/>
    <row r="30280" x14ac:dyDescent="0.2"/>
    <row r="30281" x14ac:dyDescent="0.2"/>
    <row r="30282" x14ac:dyDescent="0.2"/>
    <row r="30283" x14ac:dyDescent="0.2"/>
    <row r="30284" x14ac:dyDescent="0.2"/>
    <row r="30285" x14ac:dyDescent="0.2"/>
    <row r="30286" x14ac:dyDescent="0.2"/>
    <row r="30287" x14ac:dyDescent="0.2"/>
    <row r="30288" x14ac:dyDescent="0.2"/>
    <row r="30289" x14ac:dyDescent="0.2"/>
    <row r="30290" x14ac:dyDescent="0.2"/>
    <row r="30291" x14ac:dyDescent="0.2"/>
    <row r="30292" x14ac:dyDescent="0.2"/>
    <row r="30293" x14ac:dyDescent="0.2"/>
    <row r="30294" x14ac:dyDescent="0.2"/>
    <row r="30295" x14ac:dyDescent="0.2"/>
    <row r="30296" x14ac:dyDescent="0.2"/>
    <row r="30297" x14ac:dyDescent="0.2"/>
    <row r="30298" x14ac:dyDescent="0.2"/>
    <row r="30299" x14ac:dyDescent="0.2"/>
    <row r="30300" x14ac:dyDescent="0.2"/>
    <row r="30301" x14ac:dyDescent="0.2"/>
    <row r="30302" x14ac:dyDescent="0.2"/>
    <row r="30303" x14ac:dyDescent="0.2"/>
    <row r="30304" x14ac:dyDescent="0.2"/>
    <row r="30305" x14ac:dyDescent="0.2"/>
    <row r="30306" x14ac:dyDescent="0.2"/>
    <row r="30307" x14ac:dyDescent="0.2"/>
    <row r="30308" x14ac:dyDescent="0.2"/>
    <row r="30309" x14ac:dyDescent="0.2"/>
    <row r="30310" x14ac:dyDescent="0.2"/>
    <row r="30311" x14ac:dyDescent="0.2"/>
    <row r="30312" x14ac:dyDescent="0.2"/>
    <row r="30313" x14ac:dyDescent="0.2"/>
    <row r="30314" x14ac:dyDescent="0.2"/>
    <row r="30315" x14ac:dyDescent="0.2"/>
    <row r="30316" x14ac:dyDescent="0.2"/>
    <row r="30317" x14ac:dyDescent="0.2"/>
    <row r="30318" x14ac:dyDescent="0.2"/>
    <row r="30319" x14ac:dyDescent="0.2"/>
    <row r="30320" x14ac:dyDescent="0.2"/>
    <row r="30321" x14ac:dyDescent="0.2"/>
    <row r="30322" x14ac:dyDescent="0.2"/>
    <row r="30323" x14ac:dyDescent="0.2"/>
    <row r="30324" x14ac:dyDescent="0.2"/>
    <row r="30325" x14ac:dyDescent="0.2"/>
    <row r="30326" x14ac:dyDescent="0.2"/>
    <row r="30327" x14ac:dyDescent="0.2"/>
    <row r="30328" x14ac:dyDescent="0.2"/>
    <row r="30329" x14ac:dyDescent="0.2"/>
    <row r="30330" x14ac:dyDescent="0.2"/>
    <row r="30331" x14ac:dyDescent="0.2"/>
    <row r="30332" x14ac:dyDescent="0.2"/>
    <row r="30333" x14ac:dyDescent="0.2"/>
    <row r="30334" x14ac:dyDescent="0.2"/>
    <row r="30335" x14ac:dyDescent="0.2"/>
    <row r="30336" x14ac:dyDescent="0.2"/>
    <row r="30337" x14ac:dyDescent="0.2"/>
    <row r="30338" x14ac:dyDescent="0.2"/>
    <row r="30339" x14ac:dyDescent="0.2"/>
    <row r="30340" x14ac:dyDescent="0.2"/>
    <row r="30341" x14ac:dyDescent="0.2"/>
    <row r="30342" x14ac:dyDescent="0.2"/>
    <row r="30343" x14ac:dyDescent="0.2"/>
    <row r="30344" x14ac:dyDescent="0.2"/>
    <row r="30345" x14ac:dyDescent="0.2"/>
    <row r="30346" x14ac:dyDescent="0.2"/>
    <row r="30347" x14ac:dyDescent="0.2"/>
    <row r="30348" x14ac:dyDescent="0.2"/>
    <row r="30349" x14ac:dyDescent="0.2"/>
    <row r="30350" x14ac:dyDescent="0.2"/>
    <row r="30351" x14ac:dyDescent="0.2"/>
    <row r="30352" x14ac:dyDescent="0.2"/>
    <row r="30353" x14ac:dyDescent="0.2"/>
    <row r="30354" x14ac:dyDescent="0.2"/>
    <row r="30355" x14ac:dyDescent="0.2"/>
    <row r="30356" x14ac:dyDescent="0.2"/>
    <row r="30357" x14ac:dyDescent="0.2"/>
    <row r="30358" x14ac:dyDescent="0.2"/>
    <row r="30359" x14ac:dyDescent="0.2"/>
    <row r="30360" x14ac:dyDescent="0.2"/>
    <row r="30361" x14ac:dyDescent="0.2"/>
    <row r="30362" x14ac:dyDescent="0.2"/>
    <row r="30363" x14ac:dyDescent="0.2"/>
    <row r="30364" x14ac:dyDescent="0.2"/>
    <row r="30365" x14ac:dyDescent="0.2"/>
    <row r="30366" x14ac:dyDescent="0.2"/>
    <row r="30367" x14ac:dyDescent="0.2"/>
    <row r="30368" x14ac:dyDescent="0.2"/>
    <row r="30369" x14ac:dyDescent="0.2"/>
    <row r="30370" x14ac:dyDescent="0.2"/>
    <row r="30371" x14ac:dyDescent="0.2"/>
    <row r="30372" x14ac:dyDescent="0.2"/>
    <row r="30373" x14ac:dyDescent="0.2"/>
    <row r="30374" x14ac:dyDescent="0.2"/>
    <row r="30375" x14ac:dyDescent="0.2"/>
    <row r="30376" x14ac:dyDescent="0.2"/>
    <row r="30377" x14ac:dyDescent="0.2"/>
    <row r="30378" x14ac:dyDescent="0.2"/>
    <row r="30379" x14ac:dyDescent="0.2"/>
    <row r="30380" x14ac:dyDescent="0.2"/>
    <row r="30381" x14ac:dyDescent="0.2"/>
    <row r="30382" x14ac:dyDescent="0.2"/>
    <row r="30383" x14ac:dyDescent="0.2"/>
    <row r="30384" x14ac:dyDescent="0.2"/>
    <row r="30385" x14ac:dyDescent="0.2"/>
    <row r="30386" x14ac:dyDescent="0.2"/>
    <row r="30387" x14ac:dyDescent="0.2"/>
    <row r="30388" x14ac:dyDescent="0.2"/>
    <row r="30389" x14ac:dyDescent="0.2"/>
    <row r="30390" x14ac:dyDescent="0.2"/>
    <row r="30391" x14ac:dyDescent="0.2"/>
    <row r="30392" x14ac:dyDescent="0.2"/>
    <row r="30393" x14ac:dyDescent="0.2"/>
    <row r="30394" x14ac:dyDescent="0.2"/>
    <row r="30395" x14ac:dyDescent="0.2"/>
    <row r="30396" x14ac:dyDescent="0.2"/>
    <row r="30397" x14ac:dyDescent="0.2"/>
    <row r="30398" x14ac:dyDescent="0.2"/>
    <row r="30399" x14ac:dyDescent="0.2"/>
    <row r="30400" x14ac:dyDescent="0.2"/>
    <row r="30401" x14ac:dyDescent="0.2"/>
    <row r="30402" x14ac:dyDescent="0.2"/>
    <row r="30403" x14ac:dyDescent="0.2"/>
    <row r="30404" x14ac:dyDescent="0.2"/>
    <row r="30405" x14ac:dyDescent="0.2"/>
    <row r="30406" x14ac:dyDescent="0.2"/>
    <row r="30407" x14ac:dyDescent="0.2"/>
    <row r="30408" x14ac:dyDescent="0.2"/>
    <row r="30409" x14ac:dyDescent="0.2"/>
    <row r="30410" x14ac:dyDescent="0.2"/>
    <row r="30411" x14ac:dyDescent="0.2"/>
    <row r="30412" x14ac:dyDescent="0.2"/>
    <row r="30413" x14ac:dyDescent="0.2"/>
    <row r="30414" x14ac:dyDescent="0.2"/>
    <row r="30415" x14ac:dyDescent="0.2"/>
    <row r="30416" x14ac:dyDescent="0.2"/>
    <row r="30417" x14ac:dyDescent="0.2"/>
    <row r="30418" x14ac:dyDescent="0.2"/>
    <row r="30419" x14ac:dyDescent="0.2"/>
    <row r="30420" x14ac:dyDescent="0.2"/>
    <row r="30421" x14ac:dyDescent="0.2"/>
    <row r="30422" x14ac:dyDescent="0.2"/>
    <row r="30423" x14ac:dyDescent="0.2"/>
    <row r="30424" x14ac:dyDescent="0.2"/>
    <row r="30425" x14ac:dyDescent="0.2"/>
    <row r="30426" x14ac:dyDescent="0.2"/>
    <row r="30427" x14ac:dyDescent="0.2"/>
    <row r="30428" x14ac:dyDescent="0.2"/>
    <row r="30429" x14ac:dyDescent="0.2"/>
    <row r="30430" x14ac:dyDescent="0.2"/>
    <row r="30431" x14ac:dyDescent="0.2"/>
    <row r="30432" x14ac:dyDescent="0.2"/>
    <row r="30433" x14ac:dyDescent="0.2"/>
    <row r="30434" x14ac:dyDescent="0.2"/>
    <row r="30435" x14ac:dyDescent="0.2"/>
    <row r="30436" x14ac:dyDescent="0.2"/>
    <row r="30437" x14ac:dyDescent="0.2"/>
    <row r="30438" x14ac:dyDescent="0.2"/>
    <row r="30439" x14ac:dyDescent="0.2"/>
    <row r="30440" x14ac:dyDescent="0.2"/>
    <row r="30441" x14ac:dyDescent="0.2"/>
    <row r="30442" x14ac:dyDescent="0.2"/>
    <row r="30443" x14ac:dyDescent="0.2"/>
    <row r="30444" x14ac:dyDescent="0.2"/>
    <row r="30445" x14ac:dyDescent="0.2"/>
    <row r="30446" x14ac:dyDescent="0.2"/>
    <row r="30447" x14ac:dyDescent="0.2"/>
    <row r="30448" x14ac:dyDescent="0.2"/>
    <row r="30449" x14ac:dyDescent="0.2"/>
    <row r="30450" x14ac:dyDescent="0.2"/>
    <row r="30451" x14ac:dyDescent="0.2"/>
    <row r="30452" x14ac:dyDescent="0.2"/>
    <row r="30453" x14ac:dyDescent="0.2"/>
    <row r="30454" x14ac:dyDescent="0.2"/>
    <row r="30455" x14ac:dyDescent="0.2"/>
    <row r="30456" x14ac:dyDescent="0.2"/>
    <row r="30457" x14ac:dyDescent="0.2"/>
    <row r="30458" x14ac:dyDescent="0.2"/>
    <row r="30459" x14ac:dyDescent="0.2"/>
    <row r="30460" x14ac:dyDescent="0.2"/>
    <row r="30461" x14ac:dyDescent="0.2"/>
    <row r="30462" x14ac:dyDescent="0.2"/>
    <row r="30463" x14ac:dyDescent="0.2"/>
    <row r="30464" x14ac:dyDescent="0.2"/>
    <row r="30465" x14ac:dyDescent="0.2"/>
    <row r="30466" x14ac:dyDescent="0.2"/>
    <row r="30467" x14ac:dyDescent="0.2"/>
    <row r="30468" x14ac:dyDescent="0.2"/>
    <row r="30469" x14ac:dyDescent="0.2"/>
    <row r="30470" x14ac:dyDescent="0.2"/>
    <row r="30471" x14ac:dyDescent="0.2"/>
    <row r="30472" x14ac:dyDescent="0.2"/>
    <row r="30473" x14ac:dyDescent="0.2"/>
    <row r="30474" x14ac:dyDescent="0.2"/>
    <row r="30475" x14ac:dyDescent="0.2"/>
    <row r="30476" x14ac:dyDescent="0.2"/>
    <row r="30477" x14ac:dyDescent="0.2"/>
    <row r="30478" x14ac:dyDescent="0.2"/>
    <row r="30479" x14ac:dyDescent="0.2"/>
    <row r="30480" x14ac:dyDescent="0.2"/>
    <row r="30481" x14ac:dyDescent="0.2"/>
    <row r="30482" x14ac:dyDescent="0.2"/>
    <row r="30483" x14ac:dyDescent="0.2"/>
    <row r="30484" x14ac:dyDescent="0.2"/>
    <row r="30485" x14ac:dyDescent="0.2"/>
    <row r="30486" x14ac:dyDescent="0.2"/>
    <row r="30487" x14ac:dyDescent="0.2"/>
    <row r="30488" x14ac:dyDescent="0.2"/>
    <row r="30489" x14ac:dyDescent="0.2"/>
    <row r="30490" x14ac:dyDescent="0.2"/>
    <row r="30491" x14ac:dyDescent="0.2"/>
    <row r="30492" x14ac:dyDescent="0.2"/>
    <row r="30493" x14ac:dyDescent="0.2"/>
    <row r="30494" x14ac:dyDescent="0.2"/>
    <row r="30495" x14ac:dyDescent="0.2"/>
    <row r="30496" x14ac:dyDescent="0.2"/>
    <row r="30497" x14ac:dyDescent="0.2"/>
    <row r="30498" x14ac:dyDescent="0.2"/>
    <row r="30499" x14ac:dyDescent="0.2"/>
    <row r="30500" x14ac:dyDescent="0.2"/>
    <row r="30501" x14ac:dyDescent="0.2"/>
    <row r="30502" x14ac:dyDescent="0.2"/>
    <row r="30503" x14ac:dyDescent="0.2"/>
    <row r="30504" x14ac:dyDescent="0.2"/>
    <row r="30505" x14ac:dyDescent="0.2"/>
    <row r="30506" x14ac:dyDescent="0.2"/>
    <row r="30507" x14ac:dyDescent="0.2"/>
    <row r="30508" x14ac:dyDescent="0.2"/>
    <row r="30509" x14ac:dyDescent="0.2"/>
    <row r="30510" x14ac:dyDescent="0.2"/>
    <row r="30511" x14ac:dyDescent="0.2"/>
    <row r="30512" x14ac:dyDescent="0.2"/>
    <row r="30513" x14ac:dyDescent="0.2"/>
    <row r="30514" x14ac:dyDescent="0.2"/>
    <row r="30515" x14ac:dyDescent="0.2"/>
    <row r="30516" x14ac:dyDescent="0.2"/>
    <row r="30517" x14ac:dyDescent="0.2"/>
    <row r="30518" x14ac:dyDescent="0.2"/>
    <row r="30519" x14ac:dyDescent="0.2"/>
    <row r="30520" x14ac:dyDescent="0.2"/>
    <row r="30521" x14ac:dyDescent="0.2"/>
    <row r="30522" x14ac:dyDescent="0.2"/>
    <row r="30523" x14ac:dyDescent="0.2"/>
    <row r="30524" x14ac:dyDescent="0.2"/>
    <row r="30525" x14ac:dyDescent="0.2"/>
    <row r="30526" x14ac:dyDescent="0.2"/>
    <row r="30527" x14ac:dyDescent="0.2"/>
    <row r="30528" x14ac:dyDescent="0.2"/>
    <row r="30529" x14ac:dyDescent="0.2"/>
    <row r="30530" x14ac:dyDescent="0.2"/>
    <row r="30531" x14ac:dyDescent="0.2"/>
    <row r="30532" x14ac:dyDescent="0.2"/>
    <row r="30533" x14ac:dyDescent="0.2"/>
    <row r="30534" x14ac:dyDescent="0.2"/>
    <row r="30535" x14ac:dyDescent="0.2"/>
    <row r="30536" x14ac:dyDescent="0.2"/>
    <row r="30537" x14ac:dyDescent="0.2"/>
    <row r="30538" x14ac:dyDescent="0.2"/>
    <row r="30539" x14ac:dyDescent="0.2"/>
    <row r="30540" x14ac:dyDescent="0.2"/>
    <row r="30541" x14ac:dyDescent="0.2"/>
    <row r="30542" x14ac:dyDescent="0.2"/>
    <row r="30543" x14ac:dyDescent="0.2"/>
    <row r="30544" x14ac:dyDescent="0.2"/>
    <row r="30545" x14ac:dyDescent="0.2"/>
    <row r="30546" x14ac:dyDescent="0.2"/>
    <row r="30547" x14ac:dyDescent="0.2"/>
    <row r="30548" x14ac:dyDescent="0.2"/>
    <row r="30549" x14ac:dyDescent="0.2"/>
    <row r="30550" x14ac:dyDescent="0.2"/>
    <row r="30551" x14ac:dyDescent="0.2"/>
    <row r="30552" x14ac:dyDescent="0.2"/>
    <row r="30553" x14ac:dyDescent="0.2"/>
    <row r="30554" x14ac:dyDescent="0.2"/>
    <row r="30555" x14ac:dyDescent="0.2"/>
    <row r="30556" x14ac:dyDescent="0.2"/>
    <row r="30557" x14ac:dyDescent="0.2"/>
    <row r="30558" x14ac:dyDescent="0.2"/>
    <row r="30559" x14ac:dyDescent="0.2"/>
    <row r="30560" x14ac:dyDescent="0.2"/>
    <row r="30561" x14ac:dyDescent="0.2"/>
    <row r="30562" x14ac:dyDescent="0.2"/>
    <row r="30563" x14ac:dyDescent="0.2"/>
    <row r="30564" x14ac:dyDescent="0.2"/>
    <row r="30565" x14ac:dyDescent="0.2"/>
    <row r="30566" x14ac:dyDescent="0.2"/>
    <row r="30567" x14ac:dyDescent="0.2"/>
    <row r="30568" x14ac:dyDescent="0.2"/>
    <row r="30569" x14ac:dyDescent="0.2"/>
    <row r="30570" x14ac:dyDescent="0.2"/>
    <row r="30571" x14ac:dyDescent="0.2"/>
    <row r="30572" x14ac:dyDescent="0.2"/>
    <row r="30573" x14ac:dyDescent="0.2"/>
    <row r="30574" x14ac:dyDescent="0.2"/>
    <row r="30575" x14ac:dyDescent="0.2"/>
    <row r="30576" x14ac:dyDescent="0.2"/>
    <row r="30577" x14ac:dyDescent="0.2"/>
    <row r="30578" x14ac:dyDescent="0.2"/>
    <row r="30579" x14ac:dyDescent="0.2"/>
    <row r="30580" x14ac:dyDescent="0.2"/>
    <row r="30581" x14ac:dyDescent="0.2"/>
    <row r="30582" x14ac:dyDescent="0.2"/>
    <row r="30583" x14ac:dyDescent="0.2"/>
    <row r="30584" x14ac:dyDescent="0.2"/>
    <row r="30585" x14ac:dyDescent="0.2"/>
    <row r="30586" x14ac:dyDescent="0.2"/>
    <row r="30587" x14ac:dyDescent="0.2"/>
    <row r="30588" x14ac:dyDescent="0.2"/>
    <row r="30589" x14ac:dyDescent="0.2"/>
    <row r="30590" x14ac:dyDescent="0.2"/>
    <row r="30591" x14ac:dyDescent="0.2"/>
    <row r="30592" x14ac:dyDescent="0.2"/>
    <row r="30593" x14ac:dyDescent="0.2"/>
    <row r="30594" x14ac:dyDescent="0.2"/>
    <row r="30595" x14ac:dyDescent="0.2"/>
    <row r="30596" x14ac:dyDescent="0.2"/>
    <row r="30597" x14ac:dyDescent="0.2"/>
    <row r="30598" x14ac:dyDescent="0.2"/>
    <row r="30599" x14ac:dyDescent="0.2"/>
    <row r="30600" x14ac:dyDescent="0.2"/>
    <row r="30601" x14ac:dyDescent="0.2"/>
    <row r="30602" x14ac:dyDescent="0.2"/>
    <row r="30603" x14ac:dyDescent="0.2"/>
    <row r="30604" x14ac:dyDescent="0.2"/>
    <row r="30605" x14ac:dyDescent="0.2"/>
    <row r="30606" x14ac:dyDescent="0.2"/>
    <row r="30607" x14ac:dyDescent="0.2"/>
    <row r="30608" x14ac:dyDescent="0.2"/>
    <row r="30609" x14ac:dyDescent="0.2"/>
    <row r="30610" x14ac:dyDescent="0.2"/>
    <row r="30611" x14ac:dyDescent="0.2"/>
    <row r="30612" x14ac:dyDescent="0.2"/>
    <row r="30613" x14ac:dyDescent="0.2"/>
    <row r="30614" x14ac:dyDescent="0.2"/>
    <row r="30615" x14ac:dyDescent="0.2"/>
    <row r="30616" x14ac:dyDescent="0.2"/>
    <row r="30617" x14ac:dyDescent="0.2"/>
    <row r="30618" x14ac:dyDescent="0.2"/>
    <row r="30619" x14ac:dyDescent="0.2"/>
    <row r="30620" x14ac:dyDescent="0.2"/>
    <row r="30621" x14ac:dyDescent="0.2"/>
    <row r="30622" x14ac:dyDescent="0.2"/>
    <row r="30623" x14ac:dyDescent="0.2"/>
    <row r="30624" x14ac:dyDescent="0.2"/>
    <row r="30625" x14ac:dyDescent="0.2"/>
    <row r="30626" x14ac:dyDescent="0.2"/>
    <row r="30627" x14ac:dyDescent="0.2"/>
    <row r="30628" x14ac:dyDescent="0.2"/>
    <row r="30629" x14ac:dyDescent="0.2"/>
    <row r="30630" x14ac:dyDescent="0.2"/>
    <row r="30631" x14ac:dyDescent="0.2"/>
    <row r="30632" x14ac:dyDescent="0.2"/>
    <row r="30633" x14ac:dyDescent="0.2"/>
    <row r="30634" x14ac:dyDescent="0.2"/>
    <row r="30635" x14ac:dyDescent="0.2"/>
    <row r="30636" x14ac:dyDescent="0.2"/>
    <row r="30637" x14ac:dyDescent="0.2"/>
    <row r="30638" x14ac:dyDescent="0.2"/>
    <row r="30639" x14ac:dyDescent="0.2"/>
    <row r="30640" x14ac:dyDescent="0.2"/>
    <row r="30641" x14ac:dyDescent="0.2"/>
    <row r="30642" x14ac:dyDescent="0.2"/>
    <row r="30643" x14ac:dyDescent="0.2"/>
    <row r="30644" x14ac:dyDescent="0.2"/>
    <row r="30645" x14ac:dyDescent="0.2"/>
    <row r="30646" x14ac:dyDescent="0.2"/>
    <row r="30647" x14ac:dyDescent="0.2"/>
    <row r="30648" x14ac:dyDescent="0.2"/>
    <row r="30649" x14ac:dyDescent="0.2"/>
    <row r="30650" x14ac:dyDescent="0.2"/>
    <row r="30651" x14ac:dyDescent="0.2"/>
    <row r="30652" x14ac:dyDescent="0.2"/>
    <row r="30653" x14ac:dyDescent="0.2"/>
    <row r="30654" x14ac:dyDescent="0.2"/>
    <row r="30655" x14ac:dyDescent="0.2"/>
    <row r="30656" x14ac:dyDescent="0.2"/>
    <row r="30657" x14ac:dyDescent="0.2"/>
    <row r="30658" x14ac:dyDescent="0.2"/>
    <row r="30659" x14ac:dyDescent="0.2"/>
    <row r="30660" x14ac:dyDescent="0.2"/>
    <row r="30661" x14ac:dyDescent="0.2"/>
    <row r="30662" x14ac:dyDescent="0.2"/>
    <row r="30663" x14ac:dyDescent="0.2"/>
    <row r="30664" x14ac:dyDescent="0.2"/>
    <row r="30665" x14ac:dyDescent="0.2"/>
    <row r="30666" x14ac:dyDescent="0.2"/>
    <row r="30667" x14ac:dyDescent="0.2"/>
    <row r="30668" x14ac:dyDescent="0.2"/>
    <row r="30669" x14ac:dyDescent="0.2"/>
    <row r="30670" x14ac:dyDescent="0.2"/>
    <row r="30671" x14ac:dyDescent="0.2"/>
    <row r="30672" x14ac:dyDescent="0.2"/>
    <row r="30673" x14ac:dyDescent="0.2"/>
    <row r="30674" x14ac:dyDescent="0.2"/>
    <row r="30675" x14ac:dyDescent="0.2"/>
    <row r="30676" x14ac:dyDescent="0.2"/>
    <row r="30677" x14ac:dyDescent="0.2"/>
    <row r="30678" x14ac:dyDescent="0.2"/>
    <row r="30679" x14ac:dyDescent="0.2"/>
    <row r="30680" x14ac:dyDescent="0.2"/>
    <row r="30681" x14ac:dyDescent="0.2"/>
    <row r="30682" x14ac:dyDescent="0.2"/>
    <row r="30683" x14ac:dyDescent="0.2"/>
    <row r="30684" x14ac:dyDescent="0.2"/>
    <row r="30685" x14ac:dyDescent="0.2"/>
    <row r="30686" x14ac:dyDescent="0.2"/>
    <row r="30687" x14ac:dyDescent="0.2"/>
    <row r="30688" x14ac:dyDescent="0.2"/>
    <row r="30689" x14ac:dyDescent="0.2"/>
    <row r="30690" x14ac:dyDescent="0.2"/>
    <row r="30691" x14ac:dyDescent="0.2"/>
    <row r="30692" x14ac:dyDescent="0.2"/>
    <row r="30693" x14ac:dyDescent="0.2"/>
    <row r="30694" x14ac:dyDescent="0.2"/>
    <row r="30695" x14ac:dyDescent="0.2"/>
    <row r="30696" x14ac:dyDescent="0.2"/>
    <row r="30697" x14ac:dyDescent="0.2"/>
    <row r="30698" x14ac:dyDescent="0.2"/>
    <row r="30699" x14ac:dyDescent="0.2"/>
    <row r="30700" x14ac:dyDescent="0.2"/>
    <row r="30701" x14ac:dyDescent="0.2"/>
    <row r="30702" x14ac:dyDescent="0.2"/>
    <row r="30703" x14ac:dyDescent="0.2"/>
    <row r="30704" x14ac:dyDescent="0.2"/>
    <row r="30705" x14ac:dyDescent="0.2"/>
    <row r="30706" x14ac:dyDescent="0.2"/>
    <row r="30707" x14ac:dyDescent="0.2"/>
    <row r="30708" x14ac:dyDescent="0.2"/>
    <row r="30709" x14ac:dyDescent="0.2"/>
    <row r="30710" x14ac:dyDescent="0.2"/>
    <row r="30711" x14ac:dyDescent="0.2"/>
    <row r="30712" x14ac:dyDescent="0.2"/>
    <row r="30713" x14ac:dyDescent="0.2"/>
    <row r="30714" x14ac:dyDescent="0.2"/>
    <row r="30715" x14ac:dyDescent="0.2"/>
    <row r="30716" x14ac:dyDescent="0.2"/>
    <row r="30717" x14ac:dyDescent="0.2"/>
    <row r="30718" x14ac:dyDescent="0.2"/>
    <row r="30719" x14ac:dyDescent="0.2"/>
    <row r="30720" x14ac:dyDescent="0.2"/>
    <row r="30721" x14ac:dyDescent="0.2"/>
    <row r="30722" x14ac:dyDescent="0.2"/>
    <row r="30723" x14ac:dyDescent="0.2"/>
    <row r="30724" x14ac:dyDescent="0.2"/>
    <row r="30725" x14ac:dyDescent="0.2"/>
    <row r="30726" x14ac:dyDescent="0.2"/>
    <row r="30727" x14ac:dyDescent="0.2"/>
    <row r="30728" x14ac:dyDescent="0.2"/>
    <row r="30729" x14ac:dyDescent="0.2"/>
    <row r="30730" x14ac:dyDescent="0.2"/>
    <row r="30731" x14ac:dyDescent="0.2"/>
    <row r="30732" x14ac:dyDescent="0.2"/>
    <row r="30733" x14ac:dyDescent="0.2"/>
    <row r="30734" x14ac:dyDescent="0.2"/>
    <row r="30735" x14ac:dyDescent="0.2"/>
    <row r="30736" x14ac:dyDescent="0.2"/>
    <row r="30737" x14ac:dyDescent="0.2"/>
    <row r="30738" x14ac:dyDescent="0.2"/>
    <row r="30739" x14ac:dyDescent="0.2"/>
    <row r="30740" x14ac:dyDescent="0.2"/>
    <row r="30741" x14ac:dyDescent="0.2"/>
    <row r="30742" x14ac:dyDescent="0.2"/>
    <row r="30743" x14ac:dyDescent="0.2"/>
    <row r="30744" x14ac:dyDescent="0.2"/>
    <row r="30745" x14ac:dyDescent="0.2"/>
    <row r="30746" x14ac:dyDescent="0.2"/>
    <row r="30747" x14ac:dyDescent="0.2"/>
    <row r="30748" x14ac:dyDescent="0.2"/>
    <row r="30749" x14ac:dyDescent="0.2"/>
    <row r="30750" x14ac:dyDescent="0.2"/>
    <row r="30751" x14ac:dyDescent="0.2"/>
    <row r="30752" x14ac:dyDescent="0.2"/>
    <row r="30753" x14ac:dyDescent="0.2"/>
    <row r="30754" x14ac:dyDescent="0.2"/>
    <row r="30755" x14ac:dyDescent="0.2"/>
    <row r="30756" x14ac:dyDescent="0.2"/>
    <row r="30757" x14ac:dyDescent="0.2"/>
    <row r="30758" x14ac:dyDescent="0.2"/>
    <row r="30759" x14ac:dyDescent="0.2"/>
    <row r="30760" x14ac:dyDescent="0.2"/>
    <row r="30761" x14ac:dyDescent="0.2"/>
    <row r="30762" x14ac:dyDescent="0.2"/>
    <row r="30763" x14ac:dyDescent="0.2"/>
    <row r="30764" x14ac:dyDescent="0.2"/>
    <row r="30765" x14ac:dyDescent="0.2"/>
    <row r="30766" x14ac:dyDescent="0.2"/>
    <row r="30767" x14ac:dyDescent="0.2"/>
    <row r="30768" x14ac:dyDescent="0.2"/>
    <row r="30769" x14ac:dyDescent="0.2"/>
    <row r="30770" x14ac:dyDescent="0.2"/>
    <row r="30771" x14ac:dyDescent="0.2"/>
    <row r="30772" x14ac:dyDescent="0.2"/>
    <row r="30773" x14ac:dyDescent="0.2"/>
    <row r="30774" x14ac:dyDescent="0.2"/>
    <row r="30775" x14ac:dyDescent="0.2"/>
    <row r="30776" x14ac:dyDescent="0.2"/>
    <row r="30777" x14ac:dyDescent="0.2"/>
    <row r="30778" x14ac:dyDescent="0.2"/>
    <row r="30779" x14ac:dyDescent="0.2"/>
    <row r="30780" x14ac:dyDescent="0.2"/>
    <row r="30781" x14ac:dyDescent="0.2"/>
    <row r="30782" x14ac:dyDescent="0.2"/>
    <row r="30783" x14ac:dyDescent="0.2"/>
    <row r="30784" x14ac:dyDescent="0.2"/>
    <row r="30785" x14ac:dyDescent="0.2"/>
    <row r="30786" x14ac:dyDescent="0.2"/>
    <row r="30787" x14ac:dyDescent="0.2"/>
    <row r="30788" x14ac:dyDescent="0.2"/>
    <row r="30789" x14ac:dyDescent="0.2"/>
    <row r="30790" x14ac:dyDescent="0.2"/>
    <row r="30791" x14ac:dyDescent="0.2"/>
    <row r="30792" x14ac:dyDescent="0.2"/>
    <row r="30793" x14ac:dyDescent="0.2"/>
    <row r="30794" x14ac:dyDescent="0.2"/>
    <row r="30795" x14ac:dyDescent="0.2"/>
    <row r="30796" x14ac:dyDescent="0.2"/>
    <row r="30797" x14ac:dyDescent="0.2"/>
    <row r="30798" x14ac:dyDescent="0.2"/>
    <row r="30799" x14ac:dyDescent="0.2"/>
    <row r="30800" x14ac:dyDescent="0.2"/>
    <row r="30801" x14ac:dyDescent="0.2"/>
    <row r="30802" x14ac:dyDescent="0.2"/>
    <row r="30803" x14ac:dyDescent="0.2"/>
    <row r="30804" x14ac:dyDescent="0.2"/>
    <row r="30805" x14ac:dyDescent="0.2"/>
    <row r="30806" x14ac:dyDescent="0.2"/>
    <row r="30807" x14ac:dyDescent="0.2"/>
    <row r="30808" x14ac:dyDescent="0.2"/>
    <row r="30809" x14ac:dyDescent="0.2"/>
    <row r="30810" x14ac:dyDescent="0.2"/>
    <row r="30811" x14ac:dyDescent="0.2"/>
    <row r="30812" x14ac:dyDescent="0.2"/>
    <row r="30813" x14ac:dyDescent="0.2"/>
    <row r="30814" x14ac:dyDescent="0.2"/>
    <row r="30815" x14ac:dyDescent="0.2"/>
    <row r="30816" x14ac:dyDescent="0.2"/>
    <row r="30817" x14ac:dyDescent="0.2"/>
    <row r="30818" x14ac:dyDescent="0.2"/>
    <row r="30819" x14ac:dyDescent="0.2"/>
    <row r="30820" x14ac:dyDescent="0.2"/>
    <row r="30821" x14ac:dyDescent="0.2"/>
    <row r="30822" x14ac:dyDescent="0.2"/>
    <row r="30823" x14ac:dyDescent="0.2"/>
    <row r="30824" x14ac:dyDescent="0.2"/>
    <row r="30825" x14ac:dyDescent="0.2"/>
    <row r="30826" x14ac:dyDescent="0.2"/>
    <row r="30827" x14ac:dyDescent="0.2"/>
    <row r="30828" x14ac:dyDescent="0.2"/>
    <row r="30829" x14ac:dyDescent="0.2"/>
    <row r="30830" x14ac:dyDescent="0.2"/>
    <row r="30831" x14ac:dyDescent="0.2"/>
    <row r="30832" x14ac:dyDescent="0.2"/>
    <row r="30833" x14ac:dyDescent="0.2"/>
    <row r="30834" x14ac:dyDescent="0.2"/>
    <row r="30835" x14ac:dyDescent="0.2"/>
    <row r="30836" x14ac:dyDescent="0.2"/>
    <row r="30837" x14ac:dyDescent="0.2"/>
    <row r="30838" x14ac:dyDescent="0.2"/>
    <row r="30839" x14ac:dyDescent="0.2"/>
    <row r="30840" x14ac:dyDescent="0.2"/>
    <row r="30841" x14ac:dyDescent="0.2"/>
    <row r="30842" x14ac:dyDescent="0.2"/>
    <row r="30843" x14ac:dyDescent="0.2"/>
    <row r="30844" x14ac:dyDescent="0.2"/>
    <row r="30845" x14ac:dyDescent="0.2"/>
    <row r="30846" x14ac:dyDescent="0.2"/>
    <row r="30847" x14ac:dyDescent="0.2"/>
    <row r="30848" x14ac:dyDescent="0.2"/>
    <row r="30849" x14ac:dyDescent="0.2"/>
    <row r="30850" x14ac:dyDescent="0.2"/>
    <row r="30851" x14ac:dyDescent="0.2"/>
    <row r="30852" x14ac:dyDescent="0.2"/>
    <row r="30853" x14ac:dyDescent="0.2"/>
    <row r="30854" x14ac:dyDescent="0.2"/>
    <row r="30855" x14ac:dyDescent="0.2"/>
    <row r="30856" x14ac:dyDescent="0.2"/>
    <row r="30857" x14ac:dyDescent="0.2"/>
    <row r="30858" x14ac:dyDescent="0.2"/>
    <row r="30859" x14ac:dyDescent="0.2"/>
    <row r="30860" x14ac:dyDescent="0.2"/>
    <row r="30861" x14ac:dyDescent="0.2"/>
    <row r="30862" x14ac:dyDescent="0.2"/>
    <row r="30863" x14ac:dyDescent="0.2"/>
    <row r="30864" x14ac:dyDescent="0.2"/>
    <row r="30865" x14ac:dyDescent="0.2"/>
    <row r="30866" x14ac:dyDescent="0.2"/>
    <row r="30867" x14ac:dyDescent="0.2"/>
    <row r="30868" x14ac:dyDescent="0.2"/>
    <row r="30869" x14ac:dyDescent="0.2"/>
    <row r="30870" x14ac:dyDescent="0.2"/>
    <row r="30871" x14ac:dyDescent="0.2"/>
    <row r="30872" x14ac:dyDescent="0.2"/>
    <row r="30873" x14ac:dyDescent="0.2"/>
    <row r="30874" x14ac:dyDescent="0.2"/>
    <row r="30875" x14ac:dyDescent="0.2"/>
    <row r="30876" x14ac:dyDescent="0.2"/>
    <row r="30877" x14ac:dyDescent="0.2"/>
    <row r="30878" x14ac:dyDescent="0.2"/>
    <row r="30879" x14ac:dyDescent="0.2"/>
    <row r="30880" x14ac:dyDescent="0.2"/>
    <row r="30881" x14ac:dyDescent="0.2"/>
    <row r="30882" x14ac:dyDescent="0.2"/>
    <row r="30883" x14ac:dyDescent="0.2"/>
    <row r="30884" x14ac:dyDescent="0.2"/>
    <row r="30885" x14ac:dyDescent="0.2"/>
    <row r="30886" x14ac:dyDescent="0.2"/>
    <row r="30887" x14ac:dyDescent="0.2"/>
    <row r="30888" x14ac:dyDescent="0.2"/>
    <row r="30889" x14ac:dyDescent="0.2"/>
    <row r="30890" x14ac:dyDescent="0.2"/>
    <row r="30891" x14ac:dyDescent="0.2"/>
    <row r="30892" x14ac:dyDescent="0.2"/>
    <row r="30893" x14ac:dyDescent="0.2"/>
    <row r="30894" x14ac:dyDescent="0.2"/>
    <row r="30895" x14ac:dyDescent="0.2"/>
    <row r="30896" x14ac:dyDescent="0.2"/>
    <row r="30897" x14ac:dyDescent="0.2"/>
    <row r="30898" x14ac:dyDescent="0.2"/>
    <row r="30899" x14ac:dyDescent="0.2"/>
    <row r="30900" x14ac:dyDescent="0.2"/>
    <row r="30901" x14ac:dyDescent="0.2"/>
    <row r="30902" x14ac:dyDescent="0.2"/>
    <row r="30903" x14ac:dyDescent="0.2"/>
    <row r="30904" x14ac:dyDescent="0.2"/>
    <row r="30905" x14ac:dyDescent="0.2"/>
    <row r="30906" x14ac:dyDescent="0.2"/>
    <row r="30907" x14ac:dyDescent="0.2"/>
    <row r="30908" x14ac:dyDescent="0.2"/>
    <row r="30909" x14ac:dyDescent="0.2"/>
    <row r="30910" x14ac:dyDescent="0.2"/>
    <row r="30911" x14ac:dyDescent="0.2"/>
    <row r="30912" x14ac:dyDescent="0.2"/>
    <row r="30913" x14ac:dyDescent="0.2"/>
    <row r="30914" x14ac:dyDescent="0.2"/>
    <row r="30915" x14ac:dyDescent="0.2"/>
    <row r="30916" x14ac:dyDescent="0.2"/>
    <row r="30917" x14ac:dyDescent="0.2"/>
    <row r="30918" x14ac:dyDescent="0.2"/>
    <row r="30919" x14ac:dyDescent="0.2"/>
    <row r="30920" x14ac:dyDescent="0.2"/>
    <row r="30921" x14ac:dyDescent="0.2"/>
    <row r="30922" x14ac:dyDescent="0.2"/>
    <row r="30923" x14ac:dyDescent="0.2"/>
    <row r="30924" x14ac:dyDescent="0.2"/>
    <row r="30925" x14ac:dyDescent="0.2"/>
    <row r="30926" x14ac:dyDescent="0.2"/>
    <row r="30927" x14ac:dyDescent="0.2"/>
    <row r="30928" x14ac:dyDescent="0.2"/>
    <row r="30929" x14ac:dyDescent="0.2"/>
    <row r="30930" x14ac:dyDescent="0.2"/>
    <row r="30931" x14ac:dyDescent="0.2"/>
    <row r="30932" x14ac:dyDescent="0.2"/>
    <row r="30933" x14ac:dyDescent="0.2"/>
    <row r="30934" x14ac:dyDescent="0.2"/>
    <row r="30935" x14ac:dyDescent="0.2"/>
    <row r="30936" x14ac:dyDescent="0.2"/>
    <row r="30937" x14ac:dyDescent="0.2"/>
    <row r="30938" x14ac:dyDescent="0.2"/>
    <row r="30939" x14ac:dyDescent="0.2"/>
    <row r="30940" x14ac:dyDescent="0.2"/>
    <row r="30941" x14ac:dyDescent="0.2"/>
    <row r="30942" x14ac:dyDescent="0.2"/>
    <row r="30943" x14ac:dyDescent="0.2"/>
    <row r="30944" x14ac:dyDescent="0.2"/>
    <row r="30945" x14ac:dyDescent="0.2"/>
    <row r="30946" x14ac:dyDescent="0.2"/>
    <row r="30947" x14ac:dyDescent="0.2"/>
    <row r="30948" x14ac:dyDescent="0.2"/>
    <row r="30949" x14ac:dyDescent="0.2"/>
    <row r="30950" x14ac:dyDescent="0.2"/>
    <row r="30951" x14ac:dyDescent="0.2"/>
    <row r="30952" x14ac:dyDescent="0.2"/>
    <row r="30953" x14ac:dyDescent="0.2"/>
    <row r="30954" x14ac:dyDescent="0.2"/>
    <row r="30955" x14ac:dyDescent="0.2"/>
    <row r="30956" x14ac:dyDescent="0.2"/>
    <row r="30957" x14ac:dyDescent="0.2"/>
    <row r="30958" x14ac:dyDescent="0.2"/>
    <row r="30959" x14ac:dyDescent="0.2"/>
    <row r="30960" x14ac:dyDescent="0.2"/>
    <row r="30961" x14ac:dyDescent="0.2"/>
    <row r="30962" x14ac:dyDescent="0.2"/>
    <row r="30963" x14ac:dyDescent="0.2"/>
    <row r="30964" x14ac:dyDescent="0.2"/>
    <row r="30965" x14ac:dyDescent="0.2"/>
    <row r="30966" x14ac:dyDescent="0.2"/>
    <row r="30967" x14ac:dyDescent="0.2"/>
    <row r="30968" x14ac:dyDescent="0.2"/>
    <row r="30969" x14ac:dyDescent="0.2"/>
    <row r="30970" x14ac:dyDescent="0.2"/>
    <row r="30971" x14ac:dyDescent="0.2"/>
    <row r="30972" x14ac:dyDescent="0.2"/>
    <row r="30973" x14ac:dyDescent="0.2"/>
    <row r="30974" x14ac:dyDescent="0.2"/>
    <row r="30975" x14ac:dyDescent="0.2"/>
    <row r="30976" x14ac:dyDescent="0.2"/>
    <row r="30977" x14ac:dyDescent="0.2"/>
    <row r="30978" x14ac:dyDescent="0.2"/>
    <row r="30979" x14ac:dyDescent="0.2"/>
    <row r="30980" x14ac:dyDescent="0.2"/>
    <row r="30981" x14ac:dyDescent="0.2"/>
    <row r="30982" x14ac:dyDescent="0.2"/>
    <row r="30983" x14ac:dyDescent="0.2"/>
    <row r="30984" x14ac:dyDescent="0.2"/>
    <row r="30985" x14ac:dyDescent="0.2"/>
    <row r="30986" x14ac:dyDescent="0.2"/>
    <row r="30987" x14ac:dyDescent="0.2"/>
    <row r="30988" x14ac:dyDescent="0.2"/>
    <row r="30989" x14ac:dyDescent="0.2"/>
    <row r="30990" x14ac:dyDescent="0.2"/>
    <row r="30991" x14ac:dyDescent="0.2"/>
    <row r="30992" x14ac:dyDescent="0.2"/>
    <row r="30993" x14ac:dyDescent="0.2"/>
    <row r="30994" x14ac:dyDescent="0.2"/>
    <row r="30995" x14ac:dyDescent="0.2"/>
    <row r="30996" x14ac:dyDescent="0.2"/>
    <row r="30997" x14ac:dyDescent="0.2"/>
    <row r="30998" x14ac:dyDescent="0.2"/>
    <row r="30999" x14ac:dyDescent="0.2"/>
    <row r="31000" x14ac:dyDescent="0.2"/>
    <row r="31001" x14ac:dyDescent="0.2"/>
    <row r="31002" x14ac:dyDescent="0.2"/>
    <row r="31003" x14ac:dyDescent="0.2"/>
    <row r="31004" x14ac:dyDescent="0.2"/>
    <row r="31005" x14ac:dyDescent="0.2"/>
    <row r="31006" x14ac:dyDescent="0.2"/>
    <row r="31007" x14ac:dyDescent="0.2"/>
    <row r="31008" x14ac:dyDescent="0.2"/>
    <row r="31009" x14ac:dyDescent="0.2"/>
    <row r="31010" x14ac:dyDescent="0.2"/>
    <row r="31011" x14ac:dyDescent="0.2"/>
    <row r="31012" x14ac:dyDescent="0.2"/>
    <row r="31013" x14ac:dyDescent="0.2"/>
    <row r="31014" x14ac:dyDescent="0.2"/>
    <row r="31015" x14ac:dyDescent="0.2"/>
    <row r="31016" x14ac:dyDescent="0.2"/>
    <row r="31017" x14ac:dyDescent="0.2"/>
    <row r="31018" x14ac:dyDescent="0.2"/>
    <row r="31019" x14ac:dyDescent="0.2"/>
    <row r="31020" x14ac:dyDescent="0.2"/>
    <row r="31021" x14ac:dyDescent="0.2"/>
    <row r="31022" x14ac:dyDescent="0.2"/>
    <row r="31023" x14ac:dyDescent="0.2"/>
    <row r="31024" x14ac:dyDescent="0.2"/>
    <row r="31025" x14ac:dyDescent="0.2"/>
    <row r="31026" x14ac:dyDescent="0.2"/>
    <row r="31027" x14ac:dyDescent="0.2"/>
    <row r="31028" x14ac:dyDescent="0.2"/>
    <row r="31029" x14ac:dyDescent="0.2"/>
    <row r="31030" x14ac:dyDescent="0.2"/>
    <row r="31031" x14ac:dyDescent="0.2"/>
    <row r="31032" x14ac:dyDescent="0.2"/>
    <row r="31033" x14ac:dyDescent="0.2"/>
    <row r="31034" x14ac:dyDescent="0.2"/>
    <row r="31035" x14ac:dyDescent="0.2"/>
    <row r="31036" x14ac:dyDescent="0.2"/>
    <row r="31037" x14ac:dyDescent="0.2"/>
    <row r="31038" x14ac:dyDescent="0.2"/>
    <row r="31039" x14ac:dyDescent="0.2"/>
    <row r="31040" x14ac:dyDescent="0.2"/>
    <row r="31041" x14ac:dyDescent="0.2"/>
    <row r="31042" x14ac:dyDescent="0.2"/>
    <row r="31043" x14ac:dyDescent="0.2"/>
    <row r="31044" x14ac:dyDescent="0.2"/>
    <row r="31045" x14ac:dyDescent="0.2"/>
    <row r="31046" x14ac:dyDescent="0.2"/>
    <row r="31047" x14ac:dyDescent="0.2"/>
    <row r="31048" x14ac:dyDescent="0.2"/>
    <row r="31049" x14ac:dyDescent="0.2"/>
    <row r="31050" x14ac:dyDescent="0.2"/>
    <row r="31051" x14ac:dyDescent="0.2"/>
    <row r="31052" x14ac:dyDescent="0.2"/>
    <row r="31053" x14ac:dyDescent="0.2"/>
    <row r="31054" x14ac:dyDescent="0.2"/>
    <row r="31055" x14ac:dyDescent="0.2"/>
    <row r="31056" x14ac:dyDescent="0.2"/>
    <row r="31057" x14ac:dyDescent="0.2"/>
    <row r="31058" x14ac:dyDescent="0.2"/>
    <row r="31059" x14ac:dyDescent="0.2"/>
    <row r="31060" x14ac:dyDescent="0.2"/>
    <row r="31061" x14ac:dyDescent="0.2"/>
    <row r="31062" x14ac:dyDescent="0.2"/>
    <row r="31063" x14ac:dyDescent="0.2"/>
    <row r="31064" x14ac:dyDescent="0.2"/>
    <row r="31065" x14ac:dyDescent="0.2"/>
    <row r="31066" x14ac:dyDescent="0.2"/>
    <row r="31067" x14ac:dyDescent="0.2"/>
    <row r="31068" x14ac:dyDescent="0.2"/>
    <row r="31069" x14ac:dyDescent="0.2"/>
    <row r="31070" x14ac:dyDescent="0.2"/>
    <row r="31071" x14ac:dyDescent="0.2"/>
    <row r="31072" x14ac:dyDescent="0.2"/>
    <row r="31073" x14ac:dyDescent="0.2"/>
    <row r="31074" x14ac:dyDescent="0.2"/>
    <row r="31075" x14ac:dyDescent="0.2"/>
    <row r="31076" x14ac:dyDescent="0.2"/>
    <row r="31077" x14ac:dyDescent="0.2"/>
    <row r="31078" x14ac:dyDescent="0.2"/>
    <row r="31079" x14ac:dyDescent="0.2"/>
    <row r="31080" x14ac:dyDescent="0.2"/>
    <row r="31081" x14ac:dyDescent="0.2"/>
    <row r="31082" x14ac:dyDescent="0.2"/>
    <row r="31083" x14ac:dyDescent="0.2"/>
    <row r="31084" x14ac:dyDescent="0.2"/>
    <row r="31085" x14ac:dyDescent="0.2"/>
    <row r="31086" x14ac:dyDescent="0.2"/>
    <row r="31087" x14ac:dyDescent="0.2"/>
    <row r="31088" x14ac:dyDescent="0.2"/>
    <row r="31089" x14ac:dyDescent="0.2"/>
    <row r="31090" x14ac:dyDescent="0.2"/>
    <row r="31091" x14ac:dyDescent="0.2"/>
    <row r="31092" x14ac:dyDescent="0.2"/>
    <row r="31093" x14ac:dyDescent="0.2"/>
    <row r="31094" x14ac:dyDescent="0.2"/>
    <row r="31095" x14ac:dyDescent="0.2"/>
    <row r="31096" x14ac:dyDescent="0.2"/>
    <row r="31097" x14ac:dyDescent="0.2"/>
    <row r="31098" x14ac:dyDescent="0.2"/>
    <row r="31099" x14ac:dyDescent="0.2"/>
    <row r="31100" x14ac:dyDescent="0.2"/>
    <row r="31101" x14ac:dyDescent="0.2"/>
    <row r="31102" x14ac:dyDescent="0.2"/>
    <row r="31103" x14ac:dyDescent="0.2"/>
    <row r="31104" x14ac:dyDescent="0.2"/>
    <row r="31105" x14ac:dyDescent="0.2"/>
    <row r="31106" x14ac:dyDescent="0.2"/>
    <row r="31107" x14ac:dyDescent="0.2"/>
    <row r="31108" x14ac:dyDescent="0.2"/>
    <row r="31109" x14ac:dyDescent="0.2"/>
    <row r="31110" x14ac:dyDescent="0.2"/>
    <row r="31111" x14ac:dyDescent="0.2"/>
    <row r="31112" x14ac:dyDescent="0.2"/>
    <row r="31113" x14ac:dyDescent="0.2"/>
    <row r="31114" x14ac:dyDescent="0.2"/>
    <row r="31115" x14ac:dyDescent="0.2"/>
    <row r="31116" x14ac:dyDescent="0.2"/>
    <row r="31117" x14ac:dyDescent="0.2"/>
    <row r="31118" x14ac:dyDescent="0.2"/>
    <row r="31119" x14ac:dyDescent="0.2"/>
    <row r="31120" x14ac:dyDescent="0.2"/>
    <row r="31121" x14ac:dyDescent="0.2"/>
    <row r="31122" x14ac:dyDescent="0.2"/>
    <row r="31123" x14ac:dyDescent="0.2"/>
    <row r="31124" x14ac:dyDescent="0.2"/>
    <row r="31125" x14ac:dyDescent="0.2"/>
    <row r="31126" x14ac:dyDescent="0.2"/>
    <row r="31127" x14ac:dyDescent="0.2"/>
    <row r="31128" x14ac:dyDescent="0.2"/>
    <row r="31129" x14ac:dyDescent="0.2"/>
    <row r="31130" x14ac:dyDescent="0.2"/>
    <row r="31131" x14ac:dyDescent="0.2"/>
    <row r="31132" x14ac:dyDescent="0.2"/>
    <row r="31133" x14ac:dyDescent="0.2"/>
    <row r="31134" x14ac:dyDescent="0.2"/>
    <row r="31135" x14ac:dyDescent="0.2"/>
    <row r="31136" x14ac:dyDescent="0.2"/>
    <row r="31137" x14ac:dyDescent="0.2"/>
    <row r="31138" x14ac:dyDescent="0.2"/>
    <row r="31139" x14ac:dyDescent="0.2"/>
    <row r="31140" x14ac:dyDescent="0.2"/>
    <row r="31141" x14ac:dyDescent="0.2"/>
    <row r="31142" x14ac:dyDescent="0.2"/>
    <row r="31143" x14ac:dyDescent="0.2"/>
    <row r="31144" x14ac:dyDescent="0.2"/>
    <row r="31145" x14ac:dyDescent="0.2"/>
    <row r="31146" x14ac:dyDescent="0.2"/>
    <row r="31147" x14ac:dyDescent="0.2"/>
    <row r="31148" x14ac:dyDescent="0.2"/>
    <row r="31149" x14ac:dyDescent="0.2"/>
    <row r="31150" x14ac:dyDescent="0.2"/>
    <row r="31151" x14ac:dyDescent="0.2"/>
    <row r="31152" x14ac:dyDescent="0.2"/>
    <row r="31153" x14ac:dyDescent="0.2"/>
    <row r="31154" x14ac:dyDescent="0.2"/>
    <row r="31155" x14ac:dyDescent="0.2"/>
    <row r="31156" x14ac:dyDescent="0.2"/>
    <row r="31157" x14ac:dyDescent="0.2"/>
    <row r="31158" x14ac:dyDescent="0.2"/>
    <row r="31159" x14ac:dyDescent="0.2"/>
    <row r="31160" x14ac:dyDescent="0.2"/>
    <row r="31161" x14ac:dyDescent="0.2"/>
    <row r="31162" x14ac:dyDescent="0.2"/>
    <row r="31163" x14ac:dyDescent="0.2"/>
    <row r="31164" x14ac:dyDescent="0.2"/>
    <row r="31165" x14ac:dyDescent="0.2"/>
    <row r="31166" x14ac:dyDescent="0.2"/>
    <row r="31167" x14ac:dyDescent="0.2"/>
    <row r="31168" x14ac:dyDescent="0.2"/>
    <row r="31169" x14ac:dyDescent="0.2"/>
    <row r="31170" x14ac:dyDescent="0.2"/>
    <row r="31171" x14ac:dyDescent="0.2"/>
    <row r="31172" x14ac:dyDescent="0.2"/>
    <row r="31173" x14ac:dyDescent="0.2"/>
    <row r="31174" x14ac:dyDescent="0.2"/>
    <row r="31175" x14ac:dyDescent="0.2"/>
    <row r="31176" x14ac:dyDescent="0.2"/>
    <row r="31177" x14ac:dyDescent="0.2"/>
    <row r="31178" x14ac:dyDescent="0.2"/>
    <row r="31179" x14ac:dyDescent="0.2"/>
    <row r="31180" x14ac:dyDescent="0.2"/>
    <row r="31181" x14ac:dyDescent="0.2"/>
    <row r="31182" x14ac:dyDescent="0.2"/>
    <row r="31183" x14ac:dyDescent="0.2"/>
    <row r="31184" x14ac:dyDescent="0.2"/>
    <row r="31185" x14ac:dyDescent="0.2"/>
    <row r="31186" x14ac:dyDescent="0.2"/>
    <row r="31187" x14ac:dyDescent="0.2"/>
    <row r="31188" x14ac:dyDescent="0.2"/>
    <row r="31189" x14ac:dyDescent="0.2"/>
    <row r="31190" x14ac:dyDescent="0.2"/>
    <row r="31191" x14ac:dyDescent="0.2"/>
    <row r="31192" x14ac:dyDescent="0.2"/>
    <row r="31193" x14ac:dyDescent="0.2"/>
    <row r="31194" x14ac:dyDescent="0.2"/>
    <row r="31195" x14ac:dyDescent="0.2"/>
    <row r="31196" x14ac:dyDescent="0.2"/>
    <row r="31197" x14ac:dyDescent="0.2"/>
    <row r="31198" x14ac:dyDescent="0.2"/>
    <row r="31199" x14ac:dyDescent="0.2"/>
    <row r="31200" x14ac:dyDescent="0.2"/>
    <row r="31201" x14ac:dyDescent="0.2"/>
    <row r="31202" x14ac:dyDescent="0.2"/>
    <row r="31203" x14ac:dyDescent="0.2"/>
    <row r="31204" x14ac:dyDescent="0.2"/>
    <row r="31205" x14ac:dyDescent="0.2"/>
    <row r="31206" x14ac:dyDescent="0.2"/>
    <row r="31207" x14ac:dyDescent="0.2"/>
    <row r="31208" x14ac:dyDescent="0.2"/>
    <row r="31209" x14ac:dyDescent="0.2"/>
    <row r="31210" x14ac:dyDescent="0.2"/>
    <row r="31211" x14ac:dyDescent="0.2"/>
    <row r="31212" x14ac:dyDescent="0.2"/>
    <row r="31213" x14ac:dyDescent="0.2"/>
    <row r="31214" x14ac:dyDescent="0.2"/>
    <row r="31215" x14ac:dyDescent="0.2"/>
    <row r="31216" x14ac:dyDescent="0.2"/>
    <row r="31217" x14ac:dyDescent="0.2"/>
    <row r="31218" x14ac:dyDescent="0.2"/>
    <row r="31219" x14ac:dyDescent="0.2"/>
    <row r="31220" x14ac:dyDescent="0.2"/>
    <row r="31221" x14ac:dyDescent="0.2"/>
    <row r="31222" x14ac:dyDescent="0.2"/>
    <row r="31223" x14ac:dyDescent="0.2"/>
    <row r="31224" x14ac:dyDescent="0.2"/>
    <row r="31225" x14ac:dyDescent="0.2"/>
    <row r="31226" x14ac:dyDescent="0.2"/>
    <row r="31227" x14ac:dyDescent="0.2"/>
    <row r="31228" x14ac:dyDescent="0.2"/>
    <row r="31229" x14ac:dyDescent="0.2"/>
    <row r="31230" x14ac:dyDescent="0.2"/>
    <row r="31231" x14ac:dyDescent="0.2"/>
    <row r="31232" x14ac:dyDescent="0.2"/>
    <row r="31233" x14ac:dyDescent="0.2"/>
    <row r="31234" x14ac:dyDescent="0.2"/>
    <row r="31235" x14ac:dyDescent="0.2"/>
    <row r="31236" x14ac:dyDescent="0.2"/>
    <row r="31237" x14ac:dyDescent="0.2"/>
    <row r="31238" x14ac:dyDescent="0.2"/>
    <row r="31239" x14ac:dyDescent="0.2"/>
    <row r="31240" x14ac:dyDescent="0.2"/>
    <row r="31241" x14ac:dyDescent="0.2"/>
    <row r="31242" x14ac:dyDescent="0.2"/>
    <row r="31243" x14ac:dyDescent="0.2"/>
    <row r="31244" x14ac:dyDescent="0.2"/>
    <row r="31245" x14ac:dyDescent="0.2"/>
    <row r="31246" x14ac:dyDescent="0.2"/>
    <row r="31247" x14ac:dyDescent="0.2"/>
    <row r="31248" x14ac:dyDescent="0.2"/>
    <row r="31249" x14ac:dyDescent="0.2"/>
    <row r="31250" x14ac:dyDescent="0.2"/>
    <row r="31251" x14ac:dyDescent="0.2"/>
    <row r="31252" x14ac:dyDescent="0.2"/>
    <row r="31253" x14ac:dyDescent="0.2"/>
    <row r="31254" x14ac:dyDescent="0.2"/>
    <row r="31255" x14ac:dyDescent="0.2"/>
    <row r="31256" x14ac:dyDescent="0.2"/>
    <row r="31257" x14ac:dyDescent="0.2"/>
    <row r="31258" x14ac:dyDescent="0.2"/>
    <row r="31259" x14ac:dyDescent="0.2"/>
    <row r="31260" x14ac:dyDescent="0.2"/>
    <row r="31261" x14ac:dyDescent="0.2"/>
    <row r="31262" x14ac:dyDescent="0.2"/>
    <row r="31263" x14ac:dyDescent="0.2"/>
    <row r="31264" x14ac:dyDescent="0.2"/>
    <row r="31265" x14ac:dyDescent="0.2"/>
    <row r="31266" x14ac:dyDescent="0.2"/>
    <row r="31267" x14ac:dyDescent="0.2"/>
    <row r="31268" x14ac:dyDescent="0.2"/>
    <row r="31269" x14ac:dyDescent="0.2"/>
    <row r="31270" x14ac:dyDescent="0.2"/>
    <row r="31271" x14ac:dyDescent="0.2"/>
    <row r="31272" x14ac:dyDescent="0.2"/>
    <row r="31273" x14ac:dyDescent="0.2"/>
    <row r="31274" x14ac:dyDescent="0.2"/>
    <row r="31275" x14ac:dyDescent="0.2"/>
    <row r="31276" x14ac:dyDescent="0.2"/>
    <row r="31277" x14ac:dyDescent="0.2"/>
    <row r="31278" x14ac:dyDescent="0.2"/>
    <row r="31279" x14ac:dyDescent="0.2"/>
    <row r="31280" x14ac:dyDescent="0.2"/>
    <row r="31281" x14ac:dyDescent="0.2"/>
    <row r="31282" x14ac:dyDescent="0.2"/>
    <row r="31283" x14ac:dyDescent="0.2"/>
    <row r="31284" x14ac:dyDescent="0.2"/>
    <row r="31285" x14ac:dyDescent="0.2"/>
    <row r="31286" x14ac:dyDescent="0.2"/>
    <row r="31287" x14ac:dyDescent="0.2"/>
    <row r="31288" x14ac:dyDescent="0.2"/>
    <row r="31289" x14ac:dyDescent="0.2"/>
    <row r="31290" x14ac:dyDescent="0.2"/>
    <row r="31291" x14ac:dyDescent="0.2"/>
    <row r="31292" x14ac:dyDescent="0.2"/>
    <row r="31293" x14ac:dyDescent="0.2"/>
    <row r="31294" x14ac:dyDescent="0.2"/>
    <row r="31295" x14ac:dyDescent="0.2"/>
    <row r="31296" x14ac:dyDescent="0.2"/>
    <row r="31297" x14ac:dyDescent="0.2"/>
    <row r="31298" x14ac:dyDescent="0.2"/>
    <row r="31299" x14ac:dyDescent="0.2"/>
    <row r="31300" x14ac:dyDescent="0.2"/>
    <row r="31301" x14ac:dyDescent="0.2"/>
    <row r="31302" x14ac:dyDescent="0.2"/>
    <row r="31303" x14ac:dyDescent="0.2"/>
    <row r="31304" x14ac:dyDescent="0.2"/>
    <row r="31305" x14ac:dyDescent="0.2"/>
    <row r="31306" x14ac:dyDescent="0.2"/>
    <row r="31307" x14ac:dyDescent="0.2"/>
    <row r="31308" x14ac:dyDescent="0.2"/>
    <row r="31309" x14ac:dyDescent="0.2"/>
    <row r="31310" x14ac:dyDescent="0.2"/>
    <row r="31311" x14ac:dyDescent="0.2"/>
    <row r="31312" x14ac:dyDescent="0.2"/>
    <row r="31313" x14ac:dyDescent="0.2"/>
    <row r="31314" x14ac:dyDescent="0.2"/>
    <row r="31315" x14ac:dyDescent="0.2"/>
    <row r="31316" x14ac:dyDescent="0.2"/>
    <row r="31317" x14ac:dyDescent="0.2"/>
    <row r="31318" x14ac:dyDescent="0.2"/>
    <row r="31319" x14ac:dyDescent="0.2"/>
    <row r="31320" x14ac:dyDescent="0.2"/>
    <row r="31321" x14ac:dyDescent="0.2"/>
    <row r="31322" x14ac:dyDescent="0.2"/>
    <row r="31323" x14ac:dyDescent="0.2"/>
    <row r="31324" x14ac:dyDescent="0.2"/>
    <row r="31325" x14ac:dyDescent="0.2"/>
    <row r="31326" x14ac:dyDescent="0.2"/>
    <row r="31327" x14ac:dyDescent="0.2"/>
    <row r="31328" x14ac:dyDescent="0.2"/>
    <row r="31329" x14ac:dyDescent="0.2"/>
    <row r="31330" x14ac:dyDescent="0.2"/>
    <row r="31331" x14ac:dyDescent="0.2"/>
    <row r="31332" x14ac:dyDescent="0.2"/>
    <row r="31333" x14ac:dyDescent="0.2"/>
    <row r="31334" x14ac:dyDescent="0.2"/>
    <row r="31335" x14ac:dyDescent="0.2"/>
    <row r="31336" x14ac:dyDescent="0.2"/>
    <row r="31337" x14ac:dyDescent="0.2"/>
    <row r="31338" x14ac:dyDescent="0.2"/>
    <row r="31339" x14ac:dyDescent="0.2"/>
    <row r="31340" x14ac:dyDescent="0.2"/>
    <row r="31341" x14ac:dyDescent="0.2"/>
    <row r="31342" x14ac:dyDescent="0.2"/>
    <row r="31343" x14ac:dyDescent="0.2"/>
    <row r="31344" x14ac:dyDescent="0.2"/>
    <row r="31345" x14ac:dyDescent="0.2"/>
    <row r="31346" x14ac:dyDescent="0.2"/>
    <row r="31347" x14ac:dyDescent="0.2"/>
    <row r="31348" x14ac:dyDescent="0.2"/>
    <row r="31349" x14ac:dyDescent="0.2"/>
    <row r="31350" x14ac:dyDescent="0.2"/>
    <row r="31351" x14ac:dyDescent="0.2"/>
    <row r="31352" x14ac:dyDescent="0.2"/>
    <row r="31353" x14ac:dyDescent="0.2"/>
    <row r="31354" x14ac:dyDescent="0.2"/>
    <row r="31355" x14ac:dyDescent="0.2"/>
    <row r="31356" x14ac:dyDescent="0.2"/>
    <row r="31357" x14ac:dyDescent="0.2"/>
    <row r="31358" x14ac:dyDescent="0.2"/>
    <row r="31359" x14ac:dyDescent="0.2"/>
    <row r="31360" x14ac:dyDescent="0.2"/>
    <row r="31361" x14ac:dyDescent="0.2"/>
    <row r="31362" x14ac:dyDescent="0.2"/>
    <row r="31363" x14ac:dyDescent="0.2"/>
    <row r="31364" x14ac:dyDescent="0.2"/>
    <row r="31365" x14ac:dyDescent="0.2"/>
    <row r="31366" x14ac:dyDescent="0.2"/>
    <row r="31367" x14ac:dyDescent="0.2"/>
    <row r="31368" x14ac:dyDescent="0.2"/>
    <row r="31369" x14ac:dyDescent="0.2"/>
    <row r="31370" x14ac:dyDescent="0.2"/>
    <row r="31371" x14ac:dyDescent="0.2"/>
    <row r="31372" x14ac:dyDescent="0.2"/>
    <row r="31373" x14ac:dyDescent="0.2"/>
    <row r="31374" x14ac:dyDescent="0.2"/>
    <row r="31375" x14ac:dyDescent="0.2"/>
    <row r="31376" x14ac:dyDescent="0.2"/>
    <row r="31377" x14ac:dyDescent="0.2"/>
    <row r="31378" x14ac:dyDescent="0.2"/>
    <row r="31379" x14ac:dyDescent="0.2"/>
    <row r="31380" x14ac:dyDescent="0.2"/>
    <row r="31381" x14ac:dyDescent="0.2"/>
    <row r="31382" x14ac:dyDescent="0.2"/>
    <row r="31383" x14ac:dyDescent="0.2"/>
    <row r="31384" x14ac:dyDescent="0.2"/>
    <row r="31385" x14ac:dyDescent="0.2"/>
    <row r="31386" x14ac:dyDescent="0.2"/>
    <row r="31387" x14ac:dyDescent="0.2"/>
    <row r="31388" x14ac:dyDescent="0.2"/>
    <row r="31389" x14ac:dyDescent="0.2"/>
    <row r="31390" x14ac:dyDescent="0.2"/>
    <row r="31391" x14ac:dyDescent="0.2"/>
    <row r="31392" x14ac:dyDescent="0.2"/>
    <row r="31393" x14ac:dyDescent="0.2"/>
    <row r="31394" x14ac:dyDescent="0.2"/>
    <row r="31395" x14ac:dyDescent="0.2"/>
    <row r="31396" x14ac:dyDescent="0.2"/>
    <row r="31397" x14ac:dyDescent="0.2"/>
    <row r="31398" x14ac:dyDescent="0.2"/>
    <row r="31399" x14ac:dyDescent="0.2"/>
    <row r="31400" x14ac:dyDescent="0.2"/>
    <row r="31401" x14ac:dyDescent="0.2"/>
    <row r="31402" x14ac:dyDescent="0.2"/>
    <row r="31403" x14ac:dyDescent="0.2"/>
    <row r="31404" x14ac:dyDescent="0.2"/>
    <row r="31405" x14ac:dyDescent="0.2"/>
    <row r="31406" x14ac:dyDescent="0.2"/>
    <row r="31407" x14ac:dyDescent="0.2"/>
    <row r="31408" x14ac:dyDescent="0.2"/>
    <row r="31409" x14ac:dyDescent="0.2"/>
    <row r="31410" x14ac:dyDescent="0.2"/>
    <row r="31411" x14ac:dyDescent="0.2"/>
    <row r="31412" x14ac:dyDescent="0.2"/>
    <row r="31413" x14ac:dyDescent="0.2"/>
    <row r="31414" x14ac:dyDescent="0.2"/>
    <row r="31415" x14ac:dyDescent="0.2"/>
    <row r="31416" x14ac:dyDescent="0.2"/>
    <row r="31417" x14ac:dyDescent="0.2"/>
    <row r="31418" x14ac:dyDescent="0.2"/>
    <row r="31419" x14ac:dyDescent="0.2"/>
    <row r="31420" x14ac:dyDescent="0.2"/>
    <row r="31421" x14ac:dyDescent="0.2"/>
    <row r="31422" x14ac:dyDescent="0.2"/>
    <row r="31423" x14ac:dyDescent="0.2"/>
    <row r="31424" x14ac:dyDescent="0.2"/>
    <row r="31425" x14ac:dyDescent="0.2"/>
    <row r="31426" x14ac:dyDescent="0.2"/>
    <row r="31427" x14ac:dyDescent="0.2"/>
    <row r="31428" x14ac:dyDescent="0.2"/>
    <row r="31429" x14ac:dyDescent="0.2"/>
    <row r="31430" x14ac:dyDescent="0.2"/>
    <row r="31431" x14ac:dyDescent="0.2"/>
    <row r="31432" x14ac:dyDescent="0.2"/>
    <row r="31433" x14ac:dyDescent="0.2"/>
    <row r="31434" x14ac:dyDescent="0.2"/>
    <row r="31435" x14ac:dyDescent="0.2"/>
    <row r="31436" x14ac:dyDescent="0.2"/>
    <row r="31437" x14ac:dyDescent="0.2"/>
    <row r="31438" x14ac:dyDescent="0.2"/>
    <row r="31439" x14ac:dyDescent="0.2"/>
    <row r="31440" x14ac:dyDescent="0.2"/>
    <row r="31441" x14ac:dyDescent="0.2"/>
    <row r="31442" x14ac:dyDescent="0.2"/>
    <row r="31443" x14ac:dyDescent="0.2"/>
    <row r="31444" x14ac:dyDescent="0.2"/>
    <row r="31445" x14ac:dyDescent="0.2"/>
    <row r="31446" x14ac:dyDescent="0.2"/>
    <row r="31447" x14ac:dyDescent="0.2"/>
    <row r="31448" x14ac:dyDescent="0.2"/>
    <row r="31449" x14ac:dyDescent="0.2"/>
    <row r="31450" x14ac:dyDescent="0.2"/>
    <row r="31451" x14ac:dyDescent="0.2"/>
    <row r="31452" x14ac:dyDescent="0.2"/>
    <row r="31453" x14ac:dyDescent="0.2"/>
    <row r="31454" x14ac:dyDescent="0.2"/>
    <row r="31455" x14ac:dyDescent="0.2"/>
    <row r="31456" x14ac:dyDescent="0.2"/>
    <row r="31457" x14ac:dyDescent="0.2"/>
    <row r="31458" x14ac:dyDescent="0.2"/>
    <row r="31459" x14ac:dyDescent="0.2"/>
    <row r="31460" x14ac:dyDescent="0.2"/>
    <row r="31461" x14ac:dyDescent="0.2"/>
    <row r="31462" x14ac:dyDescent="0.2"/>
    <row r="31463" x14ac:dyDescent="0.2"/>
    <row r="31464" x14ac:dyDescent="0.2"/>
    <row r="31465" x14ac:dyDescent="0.2"/>
    <row r="31466" x14ac:dyDescent="0.2"/>
    <row r="31467" x14ac:dyDescent="0.2"/>
    <row r="31468" x14ac:dyDescent="0.2"/>
    <row r="31469" x14ac:dyDescent="0.2"/>
    <row r="31470" x14ac:dyDescent="0.2"/>
    <row r="31471" x14ac:dyDescent="0.2"/>
    <row r="31472" x14ac:dyDescent="0.2"/>
    <row r="31473" x14ac:dyDescent="0.2"/>
    <row r="31474" x14ac:dyDescent="0.2"/>
    <row r="31475" x14ac:dyDescent="0.2"/>
    <row r="31476" x14ac:dyDescent="0.2"/>
    <row r="31477" x14ac:dyDescent="0.2"/>
    <row r="31478" x14ac:dyDescent="0.2"/>
    <row r="31479" x14ac:dyDescent="0.2"/>
    <row r="31480" x14ac:dyDescent="0.2"/>
    <row r="31481" x14ac:dyDescent="0.2"/>
    <row r="31482" x14ac:dyDescent="0.2"/>
    <row r="31483" x14ac:dyDescent="0.2"/>
    <row r="31484" x14ac:dyDescent="0.2"/>
    <row r="31485" x14ac:dyDescent="0.2"/>
    <row r="31486" x14ac:dyDescent="0.2"/>
    <row r="31487" x14ac:dyDescent="0.2"/>
    <row r="31488" x14ac:dyDescent="0.2"/>
    <row r="31489" x14ac:dyDescent="0.2"/>
    <row r="31490" x14ac:dyDescent="0.2"/>
    <row r="31491" x14ac:dyDescent="0.2"/>
    <row r="31492" x14ac:dyDescent="0.2"/>
    <row r="31493" x14ac:dyDescent="0.2"/>
    <row r="31494" x14ac:dyDescent="0.2"/>
    <row r="31495" x14ac:dyDescent="0.2"/>
    <row r="31496" x14ac:dyDescent="0.2"/>
    <row r="31497" x14ac:dyDescent="0.2"/>
    <row r="31498" x14ac:dyDescent="0.2"/>
    <row r="31499" x14ac:dyDescent="0.2"/>
    <row r="31500" x14ac:dyDescent="0.2"/>
    <row r="31501" x14ac:dyDescent="0.2"/>
    <row r="31502" x14ac:dyDescent="0.2"/>
    <row r="31503" x14ac:dyDescent="0.2"/>
    <row r="31504" x14ac:dyDescent="0.2"/>
    <row r="31505" x14ac:dyDescent="0.2"/>
    <row r="31506" x14ac:dyDescent="0.2"/>
    <row r="31507" x14ac:dyDescent="0.2"/>
    <row r="31508" x14ac:dyDescent="0.2"/>
    <row r="31509" x14ac:dyDescent="0.2"/>
    <row r="31510" x14ac:dyDescent="0.2"/>
    <row r="31511" x14ac:dyDescent="0.2"/>
    <row r="31512" x14ac:dyDescent="0.2"/>
    <row r="31513" x14ac:dyDescent="0.2"/>
    <row r="31514" x14ac:dyDescent="0.2"/>
    <row r="31515" x14ac:dyDescent="0.2"/>
    <row r="31516" x14ac:dyDescent="0.2"/>
    <row r="31517" x14ac:dyDescent="0.2"/>
    <row r="31518" x14ac:dyDescent="0.2"/>
    <row r="31519" x14ac:dyDescent="0.2"/>
    <row r="31520" x14ac:dyDescent="0.2"/>
    <row r="31521" x14ac:dyDescent="0.2"/>
    <row r="31522" x14ac:dyDescent="0.2"/>
    <row r="31523" x14ac:dyDescent="0.2"/>
    <row r="31524" x14ac:dyDescent="0.2"/>
    <row r="31525" x14ac:dyDescent="0.2"/>
    <row r="31526" x14ac:dyDescent="0.2"/>
    <row r="31527" x14ac:dyDescent="0.2"/>
    <row r="31528" x14ac:dyDescent="0.2"/>
    <row r="31529" x14ac:dyDescent="0.2"/>
    <row r="31530" x14ac:dyDescent="0.2"/>
    <row r="31531" x14ac:dyDescent="0.2"/>
    <row r="31532" x14ac:dyDescent="0.2"/>
    <row r="31533" x14ac:dyDescent="0.2"/>
    <row r="31534" x14ac:dyDescent="0.2"/>
    <row r="31535" x14ac:dyDescent="0.2"/>
    <row r="31536" x14ac:dyDescent="0.2"/>
    <row r="31537" x14ac:dyDescent="0.2"/>
    <row r="31538" x14ac:dyDescent="0.2"/>
    <row r="31539" x14ac:dyDescent="0.2"/>
    <row r="31540" x14ac:dyDescent="0.2"/>
    <row r="31541" x14ac:dyDescent="0.2"/>
    <row r="31542" x14ac:dyDescent="0.2"/>
    <row r="31543" x14ac:dyDescent="0.2"/>
    <row r="31544" x14ac:dyDescent="0.2"/>
    <row r="31545" x14ac:dyDescent="0.2"/>
    <row r="31546" x14ac:dyDescent="0.2"/>
    <row r="31547" x14ac:dyDescent="0.2"/>
    <row r="31548" x14ac:dyDescent="0.2"/>
    <row r="31549" x14ac:dyDescent="0.2"/>
    <row r="31550" x14ac:dyDescent="0.2"/>
    <row r="31551" x14ac:dyDescent="0.2"/>
    <row r="31552" x14ac:dyDescent="0.2"/>
    <row r="31553" x14ac:dyDescent="0.2"/>
    <row r="31554" x14ac:dyDescent="0.2"/>
    <row r="31555" x14ac:dyDescent="0.2"/>
    <row r="31556" x14ac:dyDescent="0.2"/>
    <row r="31557" x14ac:dyDescent="0.2"/>
    <row r="31558" x14ac:dyDescent="0.2"/>
    <row r="31559" x14ac:dyDescent="0.2"/>
    <row r="31560" x14ac:dyDescent="0.2"/>
    <row r="31561" x14ac:dyDescent="0.2"/>
    <row r="31562" x14ac:dyDescent="0.2"/>
    <row r="31563" x14ac:dyDescent="0.2"/>
    <row r="31564" x14ac:dyDescent="0.2"/>
    <row r="31565" x14ac:dyDescent="0.2"/>
    <row r="31566" x14ac:dyDescent="0.2"/>
    <row r="31567" x14ac:dyDescent="0.2"/>
    <row r="31568" x14ac:dyDescent="0.2"/>
    <row r="31569" x14ac:dyDescent="0.2"/>
    <row r="31570" x14ac:dyDescent="0.2"/>
    <row r="31571" x14ac:dyDescent="0.2"/>
    <row r="31572" x14ac:dyDescent="0.2"/>
    <row r="31573" x14ac:dyDescent="0.2"/>
    <row r="31574" x14ac:dyDescent="0.2"/>
    <row r="31575" x14ac:dyDescent="0.2"/>
    <row r="31576" x14ac:dyDescent="0.2"/>
    <row r="31577" x14ac:dyDescent="0.2"/>
    <row r="31578" x14ac:dyDescent="0.2"/>
    <row r="31579" x14ac:dyDescent="0.2"/>
    <row r="31580" x14ac:dyDescent="0.2"/>
    <row r="31581" x14ac:dyDescent="0.2"/>
    <row r="31582" x14ac:dyDescent="0.2"/>
    <row r="31583" x14ac:dyDescent="0.2"/>
    <row r="31584" x14ac:dyDescent="0.2"/>
    <row r="31585" x14ac:dyDescent="0.2"/>
    <row r="31586" x14ac:dyDescent="0.2"/>
    <row r="31587" x14ac:dyDescent="0.2"/>
    <row r="31588" x14ac:dyDescent="0.2"/>
    <row r="31589" x14ac:dyDescent="0.2"/>
    <row r="31590" x14ac:dyDescent="0.2"/>
    <row r="31591" x14ac:dyDescent="0.2"/>
    <row r="31592" x14ac:dyDescent="0.2"/>
    <row r="31593" x14ac:dyDescent="0.2"/>
    <row r="31594" x14ac:dyDescent="0.2"/>
    <row r="31595" x14ac:dyDescent="0.2"/>
    <row r="31596" x14ac:dyDescent="0.2"/>
    <row r="31597" x14ac:dyDescent="0.2"/>
    <row r="31598" x14ac:dyDescent="0.2"/>
    <row r="31599" x14ac:dyDescent="0.2"/>
    <row r="31600" x14ac:dyDescent="0.2"/>
    <row r="31601" x14ac:dyDescent="0.2"/>
    <row r="31602" x14ac:dyDescent="0.2"/>
    <row r="31603" x14ac:dyDescent="0.2"/>
    <row r="31604" x14ac:dyDescent="0.2"/>
    <row r="31605" x14ac:dyDescent="0.2"/>
    <row r="31606" x14ac:dyDescent="0.2"/>
    <row r="31607" x14ac:dyDescent="0.2"/>
    <row r="31608" x14ac:dyDescent="0.2"/>
    <row r="31609" x14ac:dyDescent="0.2"/>
    <row r="31610" x14ac:dyDescent="0.2"/>
    <row r="31611" x14ac:dyDescent="0.2"/>
    <row r="31612" x14ac:dyDescent="0.2"/>
    <row r="31613" x14ac:dyDescent="0.2"/>
    <row r="31614" x14ac:dyDescent="0.2"/>
    <row r="31615" x14ac:dyDescent="0.2"/>
    <row r="31616" x14ac:dyDescent="0.2"/>
    <row r="31617" x14ac:dyDescent="0.2"/>
    <row r="31618" x14ac:dyDescent="0.2"/>
    <row r="31619" x14ac:dyDescent="0.2"/>
    <row r="31620" x14ac:dyDescent="0.2"/>
    <row r="31621" x14ac:dyDescent="0.2"/>
    <row r="31622" x14ac:dyDescent="0.2"/>
    <row r="31623" x14ac:dyDescent="0.2"/>
    <row r="31624" x14ac:dyDescent="0.2"/>
    <row r="31625" x14ac:dyDescent="0.2"/>
    <row r="31626" x14ac:dyDescent="0.2"/>
    <row r="31627" x14ac:dyDescent="0.2"/>
    <row r="31628" x14ac:dyDescent="0.2"/>
    <row r="31629" x14ac:dyDescent="0.2"/>
    <row r="31630" x14ac:dyDescent="0.2"/>
    <row r="31631" x14ac:dyDescent="0.2"/>
    <row r="31632" x14ac:dyDescent="0.2"/>
    <row r="31633" x14ac:dyDescent="0.2"/>
    <row r="31634" x14ac:dyDescent="0.2"/>
    <row r="31635" x14ac:dyDescent="0.2"/>
    <row r="31636" x14ac:dyDescent="0.2"/>
    <row r="31637" x14ac:dyDescent="0.2"/>
    <row r="31638" x14ac:dyDescent="0.2"/>
    <row r="31639" x14ac:dyDescent="0.2"/>
    <row r="31640" x14ac:dyDescent="0.2"/>
    <row r="31641" x14ac:dyDescent="0.2"/>
    <row r="31642" x14ac:dyDescent="0.2"/>
    <row r="31643" x14ac:dyDescent="0.2"/>
    <row r="31644" x14ac:dyDescent="0.2"/>
    <row r="31645" x14ac:dyDescent="0.2"/>
    <row r="31646" x14ac:dyDescent="0.2"/>
    <row r="31647" x14ac:dyDescent="0.2"/>
    <row r="31648" x14ac:dyDescent="0.2"/>
    <row r="31649" x14ac:dyDescent="0.2"/>
    <row r="31650" x14ac:dyDescent="0.2"/>
    <row r="31651" x14ac:dyDescent="0.2"/>
    <row r="31652" x14ac:dyDescent="0.2"/>
    <row r="31653" x14ac:dyDescent="0.2"/>
    <row r="31654" x14ac:dyDescent="0.2"/>
    <row r="31655" x14ac:dyDescent="0.2"/>
    <row r="31656" x14ac:dyDescent="0.2"/>
    <row r="31657" x14ac:dyDescent="0.2"/>
    <row r="31658" x14ac:dyDescent="0.2"/>
    <row r="31659" x14ac:dyDescent="0.2"/>
    <row r="31660" x14ac:dyDescent="0.2"/>
    <row r="31661" x14ac:dyDescent="0.2"/>
    <row r="31662" x14ac:dyDescent="0.2"/>
    <row r="31663" x14ac:dyDescent="0.2"/>
    <row r="31664" x14ac:dyDescent="0.2"/>
    <row r="31665" x14ac:dyDescent="0.2"/>
    <row r="31666" x14ac:dyDescent="0.2"/>
    <row r="31667" x14ac:dyDescent="0.2"/>
    <row r="31668" x14ac:dyDescent="0.2"/>
    <row r="31669" x14ac:dyDescent="0.2"/>
    <row r="31670" x14ac:dyDescent="0.2"/>
    <row r="31671" x14ac:dyDescent="0.2"/>
    <row r="31672" x14ac:dyDescent="0.2"/>
    <row r="31673" x14ac:dyDescent="0.2"/>
    <row r="31674" x14ac:dyDescent="0.2"/>
    <row r="31675" x14ac:dyDescent="0.2"/>
    <row r="31676" x14ac:dyDescent="0.2"/>
    <row r="31677" x14ac:dyDescent="0.2"/>
    <row r="31678" x14ac:dyDescent="0.2"/>
    <row r="31679" x14ac:dyDescent="0.2"/>
    <row r="31680" x14ac:dyDescent="0.2"/>
    <row r="31681" x14ac:dyDescent="0.2"/>
    <row r="31682" x14ac:dyDescent="0.2"/>
    <row r="31683" x14ac:dyDescent="0.2"/>
    <row r="31684" x14ac:dyDescent="0.2"/>
    <row r="31685" x14ac:dyDescent="0.2"/>
    <row r="31686" x14ac:dyDescent="0.2"/>
    <row r="31687" x14ac:dyDescent="0.2"/>
    <row r="31688" x14ac:dyDescent="0.2"/>
    <row r="31689" x14ac:dyDescent="0.2"/>
    <row r="31690" x14ac:dyDescent="0.2"/>
    <row r="31691" x14ac:dyDescent="0.2"/>
    <row r="31692" x14ac:dyDescent="0.2"/>
    <row r="31693" x14ac:dyDescent="0.2"/>
    <row r="31694" x14ac:dyDescent="0.2"/>
    <row r="31695" x14ac:dyDescent="0.2"/>
    <row r="31696" x14ac:dyDescent="0.2"/>
    <row r="31697" x14ac:dyDescent="0.2"/>
    <row r="31698" x14ac:dyDescent="0.2"/>
    <row r="31699" x14ac:dyDescent="0.2"/>
    <row r="31700" x14ac:dyDescent="0.2"/>
    <row r="31701" x14ac:dyDescent="0.2"/>
    <row r="31702" x14ac:dyDescent="0.2"/>
    <row r="31703" x14ac:dyDescent="0.2"/>
    <row r="31704" x14ac:dyDescent="0.2"/>
    <row r="31705" x14ac:dyDescent="0.2"/>
    <row r="31706" x14ac:dyDescent="0.2"/>
    <row r="31707" x14ac:dyDescent="0.2"/>
    <row r="31708" x14ac:dyDescent="0.2"/>
    <row r="31709" x14ac:dyDescent="0.2"/>
    <row r="31710" x14ac:dyDescent="0.2"/>
    <row r="31711" x14ac:dyDescent="0.2"/>
    <row r="31712" x14ac:dyDescent="0.2"/>
    <row r="31713" x14ac:dyDescent="0.2"/>
    <row r="31714" x14ac:dyDescent="0.2"/>
    <row r="31715" x14ac:dyDescent="0.2"/>
    <row r="31716" x14ac:dyDescent="0.2"/>
    <row r="31717" x14ac:dyDescent="0.2"/>
    <row r="31718" x14ac:dyDescent="0.2"/>
    <row r="31719" x14ac:dyDescent="0.2"/>
    <row r="31720" x14ac:dyDescent="0.2"/>
    <row r="31721" x14ac:dyDescent="0.2"/>
    <row r="31722" x14ac:dyDescent="0.2"/>
    <row r="31723" x14ac:dyDescent="0.2"/>
    <row r="31724" x14ac:dyDescent="0.2"/>
    <row r="31725" x14ac:dyDescent="0.2"/>
    <row r="31726" x14ac:dyDescent="0.2"/>
    <row r="31727" x14ac:dyDescent="0.2"/>
    <row r="31728" x14ac:dyDescent="0.2"/>
    <row r="31729" x14ac:dyDescent="0.2"/>
    <row r="31730" x14ac:dyDescent="0.2"/>
    <row r="31731" x14ac:dyDescent="0.2"/>
    <row r="31732" x14ac:dyDescent="0.2"/>
    <row r="31733" x14ac:dyDescent="0.2"/>
    <row r="31734" x14ac:dyDescent="0.2"/>
    <row r="31735" x14ac:dyDescent="0.2"/>
    <row r="31736" x14ac:dyDescent="0.2"/>
    <row r="31737" x14ac:dyDescent="0.2"/>
    <row r="31738" x14ac:dyDescent="0.2"/>
    <row r="31739" x14ac:dyDescent="0.2"/>
    <row r="31740" x14ac:dyDescent="0.2"/>
    <row r="31741" x14ac:dyDescent="0.2"/>
    <row r="31742" x14ac:dyDescent="0.2"/>
    <row r="31743" x14ac:dyDescent="0.2"/>
    <row r="31744" x14ac:dyDescent="0.2"/>
    <row r="31745" x14ac:dyDescent="0.2"/>
    <row r="31746" x14ac:dyDescent="0.2"/>
    <row r="31747" x14ac:dyDescent="0.2"/>
    <row r="31748" x14ac:dyDescent="0.2"/>
    <row r="31749" x14ac:dyDescent="0.2"/>
    <row r="31750" x14ac:dyDescent="0.2"/>
    <row r="31751" x14ac:dyDescent="0.2"/>
    <row r="31752" x14ac:dyDescent="0.2"/>
    <row r="31753" x14ac:dyDescent="0.2"/>
    <row r="31754" x14ac:dyDescent="0.2"/>
    <row r="31755" x14ac:dyDescent="0.2"/>
    <row r="31756" x14ac:dyDescent="0.2"/>
    <row r="31757" x14ac:dyDescent="0.2"/>
    <row r="31758" x14ac:dyDescent="0.2"/>
    <row r="31759" x14ac:dyDescent="0.2"/>
    <row r="31760" x14ac:dyDescent="0.2"/>
    <row r="31761" x14ac:dyDescent="0.2"/>
    <row r="31762" x14ac:dyDescent="0.2"/>
    <row r="31763" x14ac:dyDescent="0.2"/>
    <row r="31764" x14ac:dyDescent="0.2"/>
    <row r="31765" x14ac:dyDescent="0.2"/>
    <row r="31766" x14ac:dyDescent="0.2"/>
    <row r="31767" x14ac:dyDescent="0.2"/>
    <row r="31768" x14ac:dyDescent="0.2"/>
    <row r="31769" x14ac:dyDescent="0.2"/>
    <row r="31770" x14ac:dyDescent="0.2"/>
    <row r="31771" x14ac:dyDescent="0.2"/>
    <row r="31772" x14ac:dyDescent="0.2"/>
    <row r="31773" x14ac:dyDescent="0.2"/>
    <row r="31774" x14ac:dyDescent="0.2"/>
    <row r="31775" x14ac:dyDescent="0.2"/>
    <row r="31776" x14ac:dyDescent="0.2"/>
    <row r="31777" x14ac:dyDescent="0.2"/>
    <row r="31778" x14ac:dyDescent="0.2"/>
    <row r="31779" x14ac:dyDescent="0.2"/>
    <row r="31780" x14ac:dyDescent="0.2"/>
    <row r="31781" x14ac:dyDescent="0.2"/>
    <row r="31782" x14ac:dyDescent="0.2"/>
    <row r="31783" x14ac:dyDescent="0.2"/>
    <row r="31784" x14ac:dyDescent="0.2"/>
    <row r="31785" x14ac:dyDescent="0.2"/>
    <row r="31786" x14ac:dyDescent="0.2"/>
    <row r="31787" x14ac:dyDescent="0.2"/>
    <row r="31788" x14ac:dyDescent="0.2"/>
    <row r="31789" x14ac:dyDescent="0.2"/>
    <row r="31790" x14ac:dyDescent="0.2"/>
    <row r="31791" x14ac:dyDescent="0.2"/>
    <row r="31792" x14ac:dyDescent="0.2"/>
    <row r="31793" x14ac:dyDescent="0.2"/>
    <row r="31794" x14ac:dyDescent="0.2"/>
    <row r="31795" x14ac:dyDescent="0.2"/>
    <row r="31796" x14ac:dyDescent="0.2"/>
    <row r="31797" x14ac:dyDescent="0.2"/>
    <row r="31798" x14ac:dyDescent="0.2"/>
    <row r="31799" x14ac:dyDescent="0.2"/>
    <row r="31800" x14ac:dyDescent="0.2"/>
    <row r="31801" x14ac:dyDescent="0.2"/>
    <row r="31802" x14ac:dyDescent="0.2"/>
    <row r="31803" x14ac:dyDescent="0.2"/>
    <row r="31804" x14ac:dyDescent="0.2"/>
    <row r="31805" x14ac:dyDescent="0.2"/>
    <row r="31806" x14ac:dyDescent="0.2"/>
    <row r="31807" x14ac:dyDescent="0.2"/>
    <row r="31808" x14ac:dyDescent="0.2"/>
    <row r="31809" x14ac:dyDescent="0.2"/>
    <row r="31810" x14ac:dyDescent="0.2"/>
    <row r="31811" x14ac:dyDescent="0.2"/>
    <row r="31812" x14ac:dyDescent="0.2"/>
    <row r="31813" x14ac:dyDescent="0.2"/>
    <row r="31814" x14ac:dyDescent="0.2"/>
    <row r="31815" x14ac:dyDescent="0.2"/>
    <row r="31816" x14ac:dyDescent="0.2"/>
    <row r="31817" x14ac:dyDescent="0.2"/>
    <row r="31818" x14ac:dyDescent="0.2"/>
    <row r="31819" x14ac:dyDescent="0.2"/>
    <row r="31820" x14ac:dyDescent="0.2"/>
    <row r="31821" x14ac:dyDescent="0.2"/>
    <row r="31822" x14ac:dyDescent="0.2"/>
    <row r="31823" x14ac:dyDescent="0.2"/>
    <row r="31824" x14ac:dyDescent="0.2"/>
    <row r="31825" x14ac:dyDescent="0.2"/>
    <row r="31826" x14ac:dyDescent="0.2"/>
    <row r="31827" x14ac:dyDescent="0.2"/>
    <row r="31828" x14ac:dyDescent="0.2"/>
    <row r="31829" x14ac:dyDescent="0.2"/>
    <row r="31830" x14ac:dyDescent="0.2"/>
    <row r="31831" x14ac:dyDescent="0.2"/>
    <row r="31832" x14ac:dyDescent="0.2"/>
    <row r="31833" x14ac:dyDescent="0.2"/>
    <row r="31834" x14ac:dyDescent="0.2"/>
    <row r="31835" x14ac:dyDescent="0.2"/>
    <row r="31836" x14ac:dyDescent="0.2"/>
    <row r="31837" x14ac:dyDescent="0.2"/>
    <row r="31838" x14ac:dyDescent="0.2"/>
    <row r="31839" x14ac:dyDescent="0.2"/>
    <row r="31840" x14ac:dyDescent="0.2"/>
    <row r="31841" x14ac:dyDescent="0.2"/>
    <row r="31842" x14ac:dyDescent="0.2"/>
    <row r="31843" x14ac:dyDescent="0.2"/>
    <row r="31844" x14ac:dyDescent="0.2"/>
    <row r="31845" x14ac:dyDescent="0.2"/>
    <row r="31846" x14ac:dyDescent="0.2"/>
    <row r="31847" x14ac:dyDescent="0.2"/>
    <row r="31848" x14ac:dyDescent="0.2"/>
    <row r="31849" x14ac:dyDescent="0.2"/>
    <row r="31850" x14ac:dyDescent="0.2"/>
    <row r="31851" x14ac:dyDescent="0.2"/>
    <row r="31852" x14ac:dyDescent="0.2"/>
    <row r="31853" x14ac:dyDescent="0.2"/>
    <row r="31854" x14ac:dyDescent="0.2"/>
    <row r="31855" x14ac:dyDescent="0.2"/>
    <row r="31856" x14ac:dyDescent="0.2"/>
    <row r="31857" x14ac:dyDescent="0.2"/>
    <row r="31858" x14ac:dyDescent="0.2"/>
    <row r="31859" x14ac:dyDescent="0.2"/>
    <row r="31860" x14ac:dyDescent="0.2"/>
    <row r="31861" x14ac:dyDescent="0.2"/>
    <row r="31862" x14ac:dyDescent="0.2"/>
    <row r="31863" x14ac:dyDescent="0.2"/>
    <row r="31864" x14ac:dyDescent="0.2"/>
    <row r="31865" x14ac:dyDescent="0.2"/>
    <row r="31866" x14ac:dyDescent="0.2"/>
    <row r="31867" x14ac:dyDescent="0.2"/>
    <row r="31868" x14ac:dyDescent="0.2"/>
    <row r="31869" x14ac:dyDescent="0.2"/>
    <row r="31870" x14ac:dyDescent="0.2"/>
    <row r="31871" x14ac:dyDescent="0.2"/>
    <row r="31872" x14ac:dyDescent="0.2"/>
    <row r="31873" x14ac:dyDescent="0.2"/>
    <row r="31874" x14ac:dyDescent="0.2"/>
    <row r="31875" x14ac:dyDescent="0.2"/>
    <row r="31876" x14ac:dyDescent="0.2"/>
    <row r="31877" x14ac:dyDescent="0.2"/>
    <row r="31878" x14ac:dyDescent="0.2"/>
    <row r="31879" x14ac:dyDescent="0.2"/>
    <row r="31880" x14ac:dyDescent="0.2"/>
    <row r="31881" x14ac:dyDescent="0.2"/>
    <row r="31882" x14ac:dyDescent="0.2"/>
    <row r="31883" x14ac:dyDescent="0.2"/>
    <row r="31884" x14ac:dyDescent="0.2"/>
    <row r="31885" x14ac:dyDescent="0.2"/>
    <row r="31886" x14ac:dyDescent="0.2"/>
    <row r="31887" x14ac:dyDescent="0.2"/>
    <row r="31888" x14ac:dyDescent="0.2"/>
    <row r="31889" x14ac:dyDescent="0.2"/>
    <row r="31890" x14ac:dyDescent="0.2"/>
    <row r="31891" x14ac:dyDescent="0.2"/>
    <row r="31892" x14ac:dyDescent="0.2"/>
    <row r="31893" x14ac:dyDescent="0.2"/>
    <row r="31894" x14ac:dyDescent="0.2"/>
    <row r="31895" x14ac:dyDescent="0.2"/>
    <row r="31896" x14ac:dyDescent="0.2"/>
    <row r="31897" x14ac:dyDescent="0.2"/>
    <row r="31898" x14ac:dyDescent="0.2"/>
    <row r="31899" x14ac:dyDescent="0.2"/>
    <row r="31900" x14ac:dyDescent="0.2"/>
    <row r="31901" x14ac:dyDescent="0.2"/>
    <row r="31902" x14ac:dyDescent="0.2"/>
    <row r="31903" x14ac:dyDescent="0.2"/>
    <row r="31904" x14ac:dyDescent="0.2"/>
    <row r="31905" x14ac:dyDescent="0.2"/>
    <row r="31906" x14ac:dyDescent="0.2"/>
    <row r="31907" x14ac:dyDescent="0.2"/>
    <row r="31908" x14ac:dyDescent="0.2"/>
    <row r="31909" x14ac:dyDescent="0.2"/>
    <row r="31910" x14ac:dyDescent="0.2"/>
    <row r="31911" x14ac:dyDescent="0.2"/>
    <row r="31912" x14ac:dyDescent="0.2"/>
    <row r="31913" x14ac:dyDescent="0.2"/>
    <row r="31914" x14ac:dyDescent="0.2"/>
    <row r="31915" x14ac:dyDescent="0.2"/>
    <row r="31916" x14ac:dyDescent="0.2"/>
    <row r="31917" x14ac:dyDescent="0.2"/>
    <row r="31918" x14ac:dyDescent="0.2"/>
    <row r="31919" x14ac:dyDescent="0.2"/>
    <row r="31920" x14ac:dyDescent="0.2"/>
    <row r="31921" x14ac:dyDescent="0.2"/>
    <row r="31922" x14ac:dyDescent="0.2"/>
    <row r="31923" x14ac:dyDescent="0.2"/>
    <row r="31924" x14ac:dyDescent="0.2"/>
    <row r="31925" x14ac:dyDescent="0.2"/>
    <row r="31926" x14ac:dyDescent="0.2"/>
    <row r="31927" x14ac:dyDescent="0.2"/>
    <row r="31928" x14ac:dyDescent="0.2"/>
    <row r="31929" x14ac:dyDescent="0.2"/>
    <row r="31930" x14ac:dyDescent="0.2"/>
    <row r="31931" x14ac:dyDescent="0.2"/>
    <row r="31932" x14ac:dyDescent="0.2"/>
    <row r="31933" x14ac:dyDescent="0.2"/>
    <row r="31934" x14ac:dyDescent="0.2"/>
    <row r="31935" x14ac:dyDescent="0.2"/>
    <row r="31936" x14ac:dyDescent="0.2"/>
    <row r="31937" x14ac:dyDescent="0.2"/>
    <row r="31938" x14ac:dyDescent="0.2"/>
    <row r="31939" x14ac:dyDescent="0.2"/>
    <row r="31940" x14ac:dyDescent="0.2"/>
    <row r="31941" x14ac:dyDescent="0.2"/>
    <row r="31942" x14ac:dyDescent="0.2"/>
    <row r="31943" x14ac:dyDescent="0.2"/>
    <row r="31944" x14ac:dyDescent="0.2"/>
    <row r="31945" x14ac:dyDescent="0.2"/>
    <row r="31946" x14ac:dyDescent="0.2"/>
    <row r="31947" x14ac:dyDescent="0.2"/>
    <row r="31948" x14ac:dyDescent="0.2"/>
    <row r="31949" x14ac:dyDescent="0.2"/>
    <row r="31950" x14ac:dyDescent="0.2"/>
    <row r="31951" x14ac:dyDescent="0.2"/>
    <row r="31952" x14ac:dyDescent="0.2"/>
    <row r="31953" x14ac:dyDescent="0.2"/>
    <row r="31954" x14ac:dyDescent="0.2"/>
    <row r="31955" x14ac:dyDescent="0.2"/>
    <row r="31956" x14ac:dyDescent="0.2"/>
    <row r="31957" x14ac:dyDescent="0.2"/>
    <row r="31958" x14ac:dyDescent="0.2"/>
    <row r="31959" x14ac:dyDescent="0.2"/>
    <row r="31960" x14ac:dyDescent="0.2"/>
    <row r="31961" x14ac:dyDescent="0.2"/>
    <row r="31962" x14ac:dyDescent="0.2"/>
    <row r="31963" x14ac:dyDescent="0.2"/>
    <row r="31964" x14ac:dyDescent="0.2"/>
    <row r="31965" x14ac:dyDescent="0.2"/>
    <row r="31966" x14ac:dyDescent="0.2"/>
    <row r="31967" x14ac:dyDescent="0.2"/>
    <row r="31968" x14ac:dyDescent="0.2"/>
    <row r="31969" x14ac:dyDescent="0.2"/>
    <row r="31970" x14ac:dyDescent="0.2"/>
    <row r="31971" x14ac:dyDescent="0.2"/>
    <row r="31972" x14ac:dyDescent="0.2"/>
    <row r="31973" x14ac:dyDescent="0.2"/>
    <row r="31974" x14ac:dyDescent="0.2"/>
    <row r="31975" x14ac:dyDescent="0.2"/>
    <row r="31976" x14ac:dyDescent="0.2"/>
    <row r="31977" x14ac:dyDescent="0.2"/>
    <row r="31978" x14ac:dyDescent="0.2"/>
    <row r="31979" x14ac:dyDescent="0.2"/>
    <row r="31980" x14ac:dyDescent="0.2"/>
    <row r="31981" x14ac:dyDescent="0.2"/>
    <row r="31982" x14ac:dyDescent="0.2"/>
    <row r="31983" x14ac:dyDescent="0.2"/>
    <row r="31984" x14ac:dyDescent="0.2"/>
    <row r="31985" x14ac:dyDescent="0.2"/>
    <row r="31986" x14ac:dyDescent="0.2"/>
    <row r="31987" x14ac:dyDescent="0.2"/>
    <row r="31988" x14ac:dyDescent="0.2"/>
    <row r="31989" x14ac:dyDescent="0.2"/>
    <row r="31990" x14ac:dyDescent="0.2"/>
    <row r="31991" x14ac:dyDescent="0.2"/>
    <row r="31992" x14ac:dyDescent="0.2"/>
    <row r="31993" x14ac:dyDescent="0.2"/>
    <row r="31994" x14ac:dyDescent="0.2"/>
    <row r="31995" x14ac:dyDescent="0.2"/>
    <row r="31996" x14ac:dyDescent="0.2"/>
    <row r="31997" x14ac:dyDescent="0.2"/>
    <row r="31998" x14ac:dyDescent="0.2"/>
    <row r="31999" x14ac:dyDescent="0.2"/>
    <row r="32000" x14ac:dyDescent="0.2"/>
    <row r="32001" x14ac:dyDescent="0.2"/>
    <row r="32002" x14ac:dyDescent="0.2"/>
    <row r="32003" x14ac:dyDescent="0.2"/>
    <row r="32004" x14ac:dyDescent="0.2"/>
    <row r="32005" x14ac:dyDescent="0.2"/>
    <row r="32006" x14ac:dyDescent="0.2"/>
    <row r="32007" x14ac:dyDescent="0.2"/>
    <row r="32008" x14ac:dyDescent="0.2"/>
    <row r="32009" x14ac:dyDescent="0.2"/>
    <row r="32010" x14ac:dyDescent="0.2"/>
    <row r="32011" x14ac:dyDescent="0.2"/>
    <row r="32012" x14ac:dyDescent="0.2"/>
    <row r="32013" x14ac:dyDescent="0.2"/>
    <row r="32014" x14ac:dyDescent="0.2"/>
    <row r="32015" x14ac:dyDescent="0.2"/>
    <row r="32016" x14ac:dyDescent="0.2"/>
    <row r="32017" x14ac:dyDescent="0.2"/>
    <row r="32018" x14ac:dyDescent="0.2"/>
    <row r="32019" x14ac:dyDescent="0.2"/>
    <row r="32020" x14ac:dyDescent="0.2"/>
    <row r="32021" x14ac:dyDescent="0.2"/>
    <row r="32022" x14ac:dyDescent="0.2"/>
    <row r="32023" x14ac:dyDescent="0.2"/>
    <row r="32024" x14ac:dyDescent="0.2"/>
    <row r="32025" x14ac:dyDescent="0.2"/>
    <row r="32026" x14ac:dyDescent="0.2"/>
    <row r="32027" x14ac:dyDescent="0.2"/>
    <row r="32028" x14ac:dyDescent="0.2"/>
    <row r="32029" x14ac:dyDescent="0.2"/>
    <row r="32030" x14ac:dyDescent="0.2"/>
    <row r="32031" x14ac:dyDescent="0.2"/>
    <row r="32032" x14ac:dyDescent="0.2"/>
    <row r="32033" x14ac:dyDescent="0.2"/>
    <row r="32034" x14ac:dyDescent="0.2"/>
    <row r="32035" x14ac:dyDescent="0.2"/>
    <row r="32036" x14ac:dyDescent="0.2"/>
    <row r="32037" x14ac:dyDescent="0.2"/>
    <row r="32038" x14ac:dyDescent="0.2"/>
    <row r="32039" x14ac:dyDescent="0.2"/>
    <row r="32040" x14ac:dyDescent="0.2"/>
    <row r="32041" x14ac:dyDescent="0.2"/>
    <row r="32042" x14ac:dyDescent="0.2"/>
    <row r="32043" x14ac:dyDescent="0.2"/>
    <row r="32044" x14ac:dyDescent="0.2"/>
    <row r="32045" x14ac:dyDescent="0.2"/>
    <row r="32046" x14ac:dyDescent="0.2"/>
    <row r="32047" x14ac:dyDescent="0.2"/>
    <row r="32048" x14ac:dyDescent="0.2"/>
    <row r="32049" x14ac:dyDescent="0.2"/>
    <row r="32050" x14ac:dyDescent="0.2"/>
    <row r="32051" x14ac:dyDescent="0.2"/>
    <row r="32052" x14ac:dyDescent="0.2"/>
    <row r="32053" x14ac:dyDescent="0.2"/>
    <row r="32054" x14ac:dyDescent="0.2"/>
    <row r="32055" x14ac:dyDescent="0.2"/>
    <row r="32056" x14ac:dyDescent="0.2"/>
    <row r="32057" x14ac:dyDescent="0.2"/>
    <row r="32058" x14ac:dyDescent="0.2"/>
    <row r="32059" x14ac:dyDescent="0.2"/>
    <row r="32060" x14ac:dyDescent="0.2"/>
    <row r="32061" x14ac:dyDescent="0.2"/>
    <row r="32062" x14ac:dyDescent="0.2"/>
    <row r="32063" x14ac:dyDescent="0.2"/>
    <row r="32064" x14ac:dyDescent="0.2"/>
    <row r="32065" x14ac:dyDescent="0.2"/>
    <row r="32066" x14ac:dyDescent="0.2"/>
    <row r="32067" x14ac:dyDescent="0.2"/>
    <row r="32068" x14ac:dyDescent="0.2"/>
    <row r="32069" x14ac:dyDescent="0.2"/>
    <row r="32070" x14ac:dyDescent="0.2"/>
    <row r="32071" x14ac:dyDescent="0.2"/>
    <row r="32072" x14ac:dyDescent="0.2"/>
    <row r="32073" x14ac:dyDescent="0.2"/>
    <row r="32074" x14ac:dyDescent="0.2"/>
    <row r="32075" x14ac:dyDescent="0.2"/>
    <row r="32076" x14ac:dyDescent="0.2"/>
    <row r="32077" x14ac:dyDescent="0.2"/>
    <row r="32078" x14ac:dyDescent="0.2"/>
    <row r="32079" x14ac:dyDescent="0.2"/>
    <row r="32080" x14ac:dyDescent="0.2"/>
    <row r="32081" x14ac:dyDescent="0.2"/>
    <row r="32082" x14ac:dyDescent="0.2"/>
    <row r="32083" x14ac:dyDescent="0.2"/>
    <row r="32084" x14ac:dyDescent="0.2"/>
    <row r="32085" x14ac:dyDescent="0.2"/>
    <row r="32086" x14ac:dyDescent="0.2"/>
    <row r="32087" x14ac:dyDescent="0.2"/>
    <row r="32088" x14ac:dyDescent="0.2"/>
    <row r="32089" x14ac:dyDescent="0.2"/>
    <row r="32090" x14ac:dyDescent="0.2"/>
    <row r="32091" x14ac:dyDescent="0.2"/>
    <row r="32092" x14ac:dyDescent="0.2"/>
    <row r="32093" x14ac:dyDescent="0.2"/>
    <row r="32094" x14ac:dyDescent="0.2"/>
    <row r="32095" x14ac:dyDescent="0.2"/>
    <row r="32096" x14ac:dyDescent="0.2"/>
    <row r="32097" x14ac:dyDescent="0.2"/>
    <row r="32098" x14ac:dyDescent="0.2"/>
    <row r="32099" x14ac:dyDescent="0.2"/>
    <row r="32100" x14ac:dyDescent="0.2"/>
    <row r="32101" x14ac:dyDescent="0.2"/>
    <row r="32102" x14ac:dyDescent="0.2"/>
    <row r="32103" x14ac:dyDescent="0.2"/>
    <row r="32104" x14ac:dyDescent="0.2"/>
    <row r="32105" x14ac:dyDescent="0.2"/>
    <row r="32106" x14ac:dyDescent="0.2"/>
    <row r="32107" x14ac:dyDescent="0.2"/>
    <row r="32108" x14ac:dyDescent="0.2"/>
    <row r="32109" x14ac:dyDescent="0.2"/>
    <row r="32110" x14ac:dyDescent="0.2"/>
    <row r="32111" x14ac:dyDescent="0.2"/>
    <row r="32112" x14ac:dyDescent="0.2"/>
    <row r="32113" x14ac:dyDescent="0.2"/>
    <row r="32114" x14ac:dyDescent="0.2"/>
    <row r="32115" x14ac:dyDescent="0.2"/>
    <row r="32116" x14ac:dyDescent="0.2"/>
    <row r="32117" x14ac:dyDescent="0.2"/>
    <row r="32118" x14ac:dyDescent="0.2"/>
    <row r="32119" x14ac:dyDescent="0.2"/>
    <row r="32120" x14ac:dyDescent="0.2"/>
    <row r="32121" x14ac:dyDescent="0.2"/>
    <row r="32122" x14ac:dyDescent="0.2"/>
    <row r="32123" x14ac:dyDescent="0.2"/>
    <row r="32124" x14ac:dyDescent="0.2"/>
    <row r="32125" x14ac:dyDescent="0.2"/>
    <row r="32126" x14ac:dyDescent="0.2"/>
    <row r="32127" x14ac:dyDescent="0.2"/>
    <row r="32128" x14ac:dyDescent="0.2"/>
    <row r="32129" x14ac:dyDescent="0.2"/>
    <row r="32130" x14ac:dyDescent="0.2"/>
    <row r="32131" x14ac:dyDescent="0.2"/>
    <row r="32132" x14ac:dyDescent="0.2"/>
    <row r="32133" x14ac:dyDescent="0.2"/>
    <row r="32134" x14ac:dyDescent="0.2"/>
    <row r="32135" x14ac:dyDescent="0.2"/>
    <row r="32136" x14ac:dyDescent="0.2"/>
    <row r="32137" x14ac:dyDescent="0.2"/>
    <row r="32138" x14ac:dyDescent="0.2"/>
    <row r="32139" x14ac:dyDescent="0.2"/>
    <row r="32140" x14ac:dyDescent="0.2"/>
    <row r="32141" x14ac:dyDescent="0.2"/>
    <row r="32142" x14ac:dyDescent="0.2"/>
    <row r="32143" x14ac:dyDescent="0.2"/>
    <row r="32144" x14ac:dyDescent="0.2"/>
    <row r="32145" x14ac:dyDescent="0.2"/>
    <row r="32146" x14ac:dyDescent="0.2"/>
    <row r="32147" x14ac:dyDescent="0.2"/>
    <row r="32148" x14ac:dyDescent="0.2"/>
    <row r="32149" x14ac:dyDescent="0.2"/>
    <row r="32150" x14ac:dyDescent="0.2"/>
    <row r="32151" x14ac:dyDescent="0.2"/>
    <row r="32152" x14ac:dyDescent="0.2"/>
    <row r="32153" x14ac:dyDescent="0.2"/>
    <row r="32154" x14ac:dyDescent="0.2"/>
    <row r="32155" x14ac:dyDescent="0.2"/>
    <row r="32156" x14ac:dyDescent="0.2"/>
    <row r="32157" x14ac:dyDescent="0.2"/>
    <row r="32158" x14ac:dyDescent="0.2"/>
    <row r="32159" x14ac:dyDescent="0.2"/>
    <row r="32160" x14ac:dyDescent="0.2"/>
    <row r="32161" x14ac:dyDescent="0.2"/>
    <row r="32162" x14ac:dyDescent="0.2"/>
    <row r="32163" x14ac:dyDescent="0.2"/>
    <row r="32164" x14ac:dyDescent="0.2"/>
    <row r="32165" x14ac:dyDescent="0.2"/>
    <row r="32166" x14ac:dyDescent="0.2"/>
    <row r="32167" x14ac:dyDescent="0.2"/>
    <row r="32168" x14ac:dyDescent="0.2"/>
    <row r="32169" x14ac:dyDescent="0.2"/>
    <row r="32170" x14ac:dyDescent="0.2"/>
    <row r="32171" x14ac:dyDescent="0.2"/>
    <row r="32172" x14ac:dyDescent="0.2"/>
    <row r="32173" x14ac:dyDescent="0.2"/>
    <row r="32174" x14ac:dyDescent="0.2"/>
    <row r="32175" x14ac:dyDescent="0.2"/>
    <row r="32176" x14ac:dyDescent="0.2"/>
    <row r="32177" x14ac:dyDescent="0.2"/>
    <row r="32178" x14ac:dyDescent="0.2"/>
    <row r="32179" x14ac:dyDescent="0.2"/>
    <row r="32180" x14ac:dyDescent="0.2"/>
    <row r="32181" x14ac:dyDescent="0.2"/>
    <row r="32182" x14ac:dyDescent="0.2"/>
    <row r="32183" x14ac:dyDescent="0.2"/>
    <row r="32184" x14ac:dyDescent="0.2"/>
    <row r="32185" x14ac:dyDescent="0.2"/>
    <row r="32186" x14ac:dyDescent="0.2"/>
    <row r="32187" x14ac:dyDescent="0.2"/>
    <row r="32188" x14ac:dyDescent="0.2"/>
    <row r="32189" x14ac:dyDescent="0.2"/>
    <row r="32190" x14ac:dyDescent="0.2"/>
    <row r="32191" x14ac:dyDescent="0.2"/>
    <row r="32192" x14ac:dyDescent="0.2"/>
    <row r="32193" x14ac:dyDescent="0.2"/>
    <row r="32194" x14ac:dyDescent="0.2"/>
    <row r="32195" x14ac:dyDescent="0.2"/>
    <row r="32196" x14ac:dyDescent="0.2"/>
    <row r="32197" x14ac:dyDescent="0.2"/>
    <row r="32198" x14ac:dyDescent="0.2"/>
    <row r="32199" x14ac:dyDescent="0.2"/>
    <row r="32200" x14ac:dyDescent="0.2"/>
    <row r="32201" x14ac:dyDescent="0.2"/>
    <row r="32202" x14ac:dyDescent="0.2"/>
    <row r="32203" x14ac:dyDescent="0.2"/>
    <row r="32204" x14ac:dyDescent="0.2"/>
    <row r="32205" x14ac:dyDescent="0.2"/>
    <row r="32206" x14ac:dyDescent="0.2"/>
    <row r="32207" x14ac:dyDescent="0.2"/>
    <row r="32208" x14ac:dyDescent="0.2"/>
    <row r="32209" x14ac:dyDescent="0.2"/>
    <row r="32210" x14ac:dyDescent="0.2"/>
    <row r="32211" x14ac:dyDescent="0.2"/>
    <row r="32212" x14ac:dyDescent="0.2"/>
    <row r="32213" x14ac:dyDescent="0.2"/>
    <row r="32214" x14ac:dyDescent="0.2"/>
    <row r="32215" x14ac:dyDescent="0.2"/>
    <row r="32216" x14ac:dyDescent="0.2"/>
    <row r="32217" x14ac:dyDescent="0.2"/>
    <row r="32218" x14ac:dyDescent="0.2"/>
    <row r="32219" x14ac:dyDescent="0.2"/>
    <row r="32220" x14ac:dyDescent="0.2"/>
    <row r="32221" x14ac:dyDescent="0.2"/>
    <row r="32222" x14ac:dyDescent="0.2"/>
    <row r="32223" x14ac:dyDescent="0.2"/>
    <row r="32224" x14ac:dyDescent="0.2"/>
    <row r="32225" x14ac:dyDescent="0.2"/>
    <row r="32226" x14ac:dyDescent="0.2"/>
    <row r="32227" x14ac:dyDescent="0.2"/>
    <row r="32228" x14ac:dyDescent="0.2"/>
    <row r="32229" x14ac:dyDescent="0.2"/>
    <row r="32230" x14ac:dyDescent="0.2"/>
    <row r="32231" x14ac:dyDescent="0.2"/>
    <row r="32232" x14ac:dyDescent="0.2"/>
    <row r="32233" x14ac:dyDescent="0.2"/>
    <row r="32234" x14ac:dyDescent="0.2"/>
    <row r="32235" x14ac:dyDescent="0.2"/>
    <row r="32236" x14ac:dyDescent="0.2"/>
    <row r="32237" x14ac:dyDescent="0.2"/>
    <row r="32238" x14ac:dyDescent="0.2"/>
    <row r="32239" x14ac:dyDescent="0.2"/>
    <row r="32240" x14ac:dyDescent="0.2"/>
    <row r="32241" x14ac:dyDescent="0.2"/>
    <row r="32242" x14ac:dyDescent="0.2"/>
    <row r="32243" x14ac:dyDescent="0.2"/>
    <row r="32244" x14ac:dyDescent="0.2"/>
    <row r="32245" x14ac:dyDescent="0.2"/>
    <row r="32246" x14ac:dyDescent="0.2"/>
    <row r="32247" x14ac:dyDescent="0.2"/>
    <row r="32248" x14ac:dyDescent="0.2"/>
    <row r="32249" x14ac:dyDescent="0.2"/>
    <row r="32250" x14ac:dyDescent="0.2"/>
    <row r="32251" x14ac:dyDescent="0.2"/>
    <row r="32252" x14ac:dyDescent="0.2"/>
    <row r="32253" x14ac:dyDescent="0.2"/>
    <row r="32254" x14ac:dyDescent="0.2"/>
    <row r="32255" x14ac:dyDescent="0.2"/>
    <row r="32256" x14ac:dyDescent="0.2"/>
    <row r="32257" x14ac:dyDescent="0.2"/>
    <row r="32258" x14ac:dyDescent="0.2"/>
    <row r="32259" x14ac:dyDescent="0.2"/>
    <row r="32260" x14ac:dyDescent="0.2"/>
    <row r="32261" x14ac:dyDescent="0.2"/>
    <row r="32262" x14ac:dyDescent="0.2"/>
    <row r="32263" x14ac:dyDescent="0.2"/>
    <row r="32264" x14ac:dyDescent="0.2"/>
    <row r="32265" x14ac:dyDescent="0.2"/>
    <row r="32266" x14ac:dyDescent="0.2"/>
    <row r="32267" x14ac:dyDescent="0.2"/>
    <row r="32268" x14ac:dyDescent="0.2"/>
    <row r="32269" x14ac:dyDescent="0.2"/>
    <row r="32270" x14ac:dyDescent="0.2"/>
    <row r="32271" x14ac:dyDescent="0.2"/>
    <row r="32272" x14ac:dyDescent="0.2"/>
    <row r="32273" x14ac:dyDescent="0.2"/>
    <row r="32274" x14ac:dyDescent="0.2"/>
    <row r="32275" x14ac:dyDescent="0.2"/>
    <row r="32276" x14ac:dyDescent="0.2"/>
    <row r="32277" x14ac:dyDescent="0.2"/>
    <row r="32278" x14ac:dyDescent="0.2"/>
    <row r="32279" x14ac:dyDescent="0.2"/>
    <row r="32280" x14ac:dyDescent="0.2"/>
    <row r="32281" x14ac:dyDescent="0.2"/>
    <row r="32282" x14ac:dyDescent="0.2"/>
    <row r="32283" x14ac:dyDescent="0.2"/>
    <row r="32284" x14ac:dyDescent="0.2"/>
    <row r="32285" x14ac:dyDescent="0.2"/>
    <row r="32286" x14ac:dyDescent="0.2"/>
    <row r="32287" x14ac:dyDescent="0.2"/>
    <row r="32288" x14ac:dyDescent="0.2"/>
    <row r="32289" x14ac:dyDescent="0.2"/>
    <row r="32290" x14ac:dyDescent="0.2"/>
    <row r="32291" x14ac:dyDescent="0.2"/>
    <row r="32292" x14ac:dyDescent="0.2"/>
    <row r="32293" x14ac:dyDescent="0.2"/>
    <row r="32294" x14ac:dyDescent="0.2"/>
    <row r="32295" x14ac:dyDescent="0.2"/>
    <row r="32296" x14ac:dyDescent="0.2"/>
    <row r="32297" x14ac:dyDescent="0.2"/>
    <row r="32298" x14ac:dyDescent="0.2"/>
    <row r="32299" x14ac:dyDescent="0.2"/>
    <row r="32300" x14ac:dyDescent="0.2"/>
    <row r="32301" x14ac:dyDescent="0.2"/>
    <row r="32302" x14ac:dyDescent="0.2"/>
    <row r="32303" x14ac:dyDescent="0.2"/>
    <row r="32304" x14ac:dyDescent="0.2"/>
    <row r="32305" x14ac:dyDescent="0.2"/>
    <row r="32306" x14ac:dyDescent="0.2"/>
    <row r="32307" x14ac:dyDescent="0.2"/>
    <row r="32308" x14ac:dyDescent="0.2"/>
    <row r="32309" x14ac:dyDescent="0.2"/>
    <row r="32310" x14ac:dyDescent="0.2"/>
    <row r="32311" x14ac:dyDescent="0.2"/>
    <row r="32312" x14ac:dyDescent="0.2"/>
    <row r="32313" x14ac:dyDescent="0.2"/>
    <row r="32314" x14ac:dyDescent="0.2"/>
    <row r="32315" x14ac:dyDescent="0.2"/>
    <row r="32316" x14ac:dyDescent="0.2"/>
    <row r="32317" x14ac:dyDescent="0.2"/>
    <row r="32318" x14ac:dyDescent="0.2"/>
    <row r="32319" x14ac:dyDescent="0.2"/>
    <row r="32320" x14ac:dyDescent="0.2"/>
    <row r="32321" x14ac:dyDescent="0.2"/>
    <row r="32322" x14ac:dyDescent="0.2"/>
    <row r="32323" x14ac:dyDescent="0.2"/>
    <row r="32324" x14ac:dyDescent="0.2"/>
    <row r="32325" x14ac:dyDescent="0.2"/>
    <row r="32326" x14ac:dyDescent="0.2"/>
    <row r="32327" x14ac:dyDescent="0.2"/>
    <row r="32328" x14ac:dyDescent="0.2"/>
    <row r="32329" x14ac:dyDescent="0.2"/>
    <row r="32330" x14ac:dyDescent="0.2"/>
    <row r="32331" x14ac:dyDescent="0.2"/>
    <row r="32332" x14ac:dyDescent="0.2"/>
    <row r="32333" x14ac:dyDescent="0.2"/>
    <row r="32334" x14ac:dyDescent="0.2"/>
    <row r="32335" x14ac:dyDescent="0.2"/>
    <row r="32336" x14ac:dyDescent="0.2"/>
    <row r="32337" x14ac:dyDescent="0.2"/>
    <row r="32338" x14ac:dyDescent="0.2"/>
    <row r="32339" x14ac:dyDescent="0.2"/>
    <row r="32340" x14ac:dyDescent="0.2"/>
    <row r="32341" x14ac:dyDescent="0.2"/>
    <row r="32342" x14ac:dyDescent="0.2"/>
    <row r="32343" x14ac:dyDescent="0.2"/>
    <row r="32344" x14ac:dyDescent="0.2"/>
    <row r="32345" x14ac:dyDescent="0.2"/>
    <row r="32346" x14ac:dyDescent="0.2"/>
    <row r="32347" x14ac:dyDescent="0.2"/>
    <row r="32348" x14ac:dyDescent="0.2"/>
    <row r="32349" x14ac:dyDescent="0.2"/>
    <row r="32350" x14ac:dyDescent="0.2"/>
    <row r="32351" x14ac:dyDescent="0.2"/>
    <row r="32352" x14ac:dyDescent="0.2"/>
    <row r="32353" x14ac:dyDescent="0.2"/>
    <row r="32354" x14ac:dyDescent="0.2"/>
    <row r="32355" x14ac:dyDescent="0.2"/>
    <row r="32356" x14ac:dyDescent="0.2"/>
    <row r="32357" x14ac:dyDescent="0.2"/>
    <row r="32358" x14ac:dyDescent="0.2"/>
    <row r="32359" x14ac:dyDescent="0.2"/>
    <row r="32360" x14ac:dyDescent="0.2"/>
    <row r="32361" x14ac:dyDescent="0.2"/>
    <row r="32362" x14ac:dyDescent="0.2"/>
    <row r="32363" x14ac:dyDescent="0.2"/>
    <row r="32364" x14ac:dyDescent="0.2"/>
    <row r="32365" x14ac:dyDescent="0.2"/>
    <row r="32366" x14ac:dyDescent="0.2"/>
    <row r="32367" x14ac:dyDescent="0.2"/>
    <row r="32368" x14ac:dyDescent="0.2"/>
    <row r="32369" x14ac:dyDescent="0.2"/>
    <row r="32370" x14ac:dyDescent="0.2"/>
    <row r="32371" x14ac:dyDescent="0.2"/>
    <row r="32372" x14ac:dyDescent="0.2"/>
    <row r="32373" x14ac:dyDescent="0.2"/>
    <row r="32374" x14ac:dyDescent="0.2"/>
    <row r="32375" x14ac:dyDescent="0.2"/>
    <row r="32376" x14ac:dyDescent="0.2"/>
    <row r="32377" x14ac:dyDescent="0.2"/>
    <row r="32378" x14ac:dyDescent="0.2"/>
    <row r="32379" x14ac:dyDescent="0.2"/>
    <row r="32380" x14ac:dyDescent="0.2"/>
    <row r="32381" x14ac:dyDescent="0.2"/>
    <row r="32382" x14ac:dyDescent="0.2"/>
    <row r="32383" x14ac:dyDescent="0.2"/>
    <row r="32384" x14ac:dyDescent="0.2"/>
    <row r="32385" x14ac:dyDescent="0.2"/>
    <row r="32386" x14ac:dyDescent="0.2"/>
    <row r="32387" x14ac:dyDescent="0.2"/>
    <row r="32388" x14ac:dyDescent="0.2"/>
    <row r="32389" x14ac:dyDescent="0.2"/>
    <row r="32390" x14ac:dyDescent="0.2"/>
    <row r="32391" x14ac:dyDescent="0.2"/>
    <row r="32392" x14ac:dyDescent="0.2"/>
    <row r="32393" x14ac:dyDescent="0.2"/>
    <row r="32394" x14ac:dyDescent="0.2"/>
    <row r="32395" x14ac:dyDescent="0.2"/>
    <row r="32396" x14ac:dyDescent="0.2"/>
    <row r="32397" x14ac:dyDescent="0.2"/>
    <row r="32398" x14ac:dyDescent="0.2"/>
    <row r="32399" x14ac:dyDescent="0.2"/>
    <row r="32400" x14ac:dyDescent="0.2"/>
    <row r="32401" x14ac:dyDescent="0.2"/>
    <row r="32402" x14ac:dyDescent="0.2"/>
    <row r="32403" x14ac:dyDescent="0.2"/>
    <row r="32404" x14ac:dyDescent="0.2"/>
    <row r="32405" x14ac:dyDescent="0.2"/>
    <row r="32406" x14ac:dyDescent="0.2"/>
    <row r="32407" x14ac:dyDescent="0.2"/>
    <row r="32408" x14ac:dyDescent="0.2"/>
    <row r="32409" x14ac:dyDescent="0.2"/>
    <row r="32410" x14ac:dyDescent="0.2"/>
    <row r="32411" x14ac:dyDescent="0.2"/>
    <row r="32412" x14ac:dyDescent="0.2"/>
    <row r="32413" x14ac:dyDescent="0.2"/>
    <row r="32414" x14ac:dyDescent="0.2"/>
    <row r="32415" x14ac:dyDescent="0.2"/>
    <row r="32416" x14ac:dyDescent="0.2"/>
    <row r="32417" x14ac:dyDescent="0.2"/>
    <row r="32418" x14ac:dyDescent="0.2"/>
    <row r="32419" x14ac:dyDescent="0.2"/>
    <row r="32420" x14ac:dyDescent="0.2"/>
    <row r="32421" x14ac:dyDescent="0.2"/>
    <row r="32422" x14ac:dyDescent="0.2"/>
    <row r="32423" x14ac:dyDescent="0.2"/>
    <row r="32424" x14ac:dyDescent="0.2"/>
    <row r="32425" x14ac:dyDescent="0.2"/>
    <row r="32426" x14ac:dyDescent="0.2"/>
    <row r="32427" x14ac:dyDescent="0.2"/>
    <row r="32428" x14ac:dyDescent="0.2"/>
    <row r="32429" x14ac:dyDescent="0.2"/>
    <row r="32430" x14ac:dyDescent="0.2"/>
    <row r="32431" x14ac:dyDescent="0.2"/>
    <row r="32432" x14ac:dyDescent="0.2"/>
    <row r="32433" x14ac:dyDescent="0.2"/>
    <row r="32434" x14ac:dyDescent="0.2"/>
    <row r="32435" x14ac:dyDescent="0.2"/>
    <row r="32436" x14ac:dyDescent="0.2"/>
    <row r="32437" x14ac:dyDescent="0.2"/>
    <row r="32438" x14ac:dyDescent="0.2"/>
    <row r="32439" x14ac:dyDescent="0.2"/>
    <row r="32440" x14ac:dyDescent="0.2"/>
    <row r="32441" x14ac:dyDescent="0.2"/>
    <row r="32442" x14ac:dyDescent="0.2"/>
    <row r="32443" x14ac:dyDescent="0.2"/>
    <row r="32444" x14ac:dyDescent="0.2"/>
    <row r="32445" x14ac:dyDescent="0.2"/>
    <row r="32446" x14ac:dyDescent="0.2"/>
    <row r="32447" x14ac:dyDescent="0.2"/>
    <row r="32448" x14ac:dyDescent="0.2"/>
    <row r="32449" x14ac:dyDescent="0.2"/>
    <row r="32450" x14ac:dyDescent="0.2"/>
    <row r="32451" x14ac:dyDescent="0.2"/>
    <row r="32452" x14ac:dyDescent="0.2"/>
    <row r="32453" x14ac:dyDescent="0.2"/>
    <row r="32454" x14ac:dyDescent="0.2"/>
    <row r="32455" x14ac:dyDescent="0.2"/>
    <row r="32456" x14ac:dyDescent="0.2"/>
    <row r="32457" x14ac:dyDescent="0.2"/>
    <row r="32458" x14ac:dyDescent="0.2"/>
    <row r="32459" x14ac:dyDescent="0.2"/>
    <row r="32460" x14ac:dyDescent="0.2"/>
    <row r="32461" x14ac:dyDescent="0.2"/>
    <row r="32462" x14ac:dyDescent="0.2"/>
    <row r="32463" x14ac:dyDescent="0.2"/>
    <row r="32464" x14ac:dyDescent="0.2"/>
    <row r="32465" x14ac:dyDescent="0.2"/>
    <row r="32466" x14ac:dyDescent="0.2"/>
    <row r="32467" x14ac:dyDescent="0.2"/>
    <row r="32468" x14ac:dyDescent="0.2"/>
    <row r="32469" x14ac:dyDescent="0.2"/>
    <row r="32470" x14ac:dyDescent="0.2"/>
    <row r="32471" x14ac:dyDescent="0.2"/>
    <row r="32472" x14ac:dyDescent="0.2"/>
    <row r="32473" x14ac:dyDescent="0.2"/>
    <row r="32474" x14ac:dyDescent="0.2"/>
    <row r="32475" x14ac:dyDescent="0.2"/>
    <row r="32476" x14ac:dyDescent="0.2"/>
    <row r="32477" x14ac:dyDescent="0.2"/>
    <row r="32478" x14ac:dyDescent="0.2"/>
    <row r="32479" x14ac:dyDescent="0.2"/>
    <row r="32480" x14ac:dyDescent="0.2"/>
    <row r="32481" x14ac:dyDescent="0.2"/>
    <row r="32482" x14ac:dyDescent="0.2"/>
    <row r="32483" x14ac:dyDescent="0.2"/>
    <row r="32484" x14ac:dyDescent="0.2"/>
    <row r="32485" x14ac:dyDescent="0.2"/>
    <row r="32486" x14ac:dyDescent="0.2"/>
    <row r="32487" x14ac:dyDescent="0.2"/>
    <row r="32488" x14ac:dyDescent="0.2"/>
    <row r="32489" x14ac:dyDescent="0.2"/>
    <row r="32490" x14ac:dyDescent="0.2"/>
    <row r="32491" x14ac:dyDescent="0.2"/>
    <row r="32492" x14ac:dyDescent="0.2"/>
    <row r="32493" x14ac:dyDescent="0.2"/>
    <row r="32494" x14ac:dyDescent="0.2"/>
    <row r="32495" x14ac:dyDescent="0.2"/>
    <row r="32496" x14ac:dyDescent="0.2"/>
    <row r="32497" x14ac:dyDescent="0.2"/>
    <row r="32498" x14ac:dyDescent="0.2"/>
    <row r="32499" x14ac:dyDescent="0.2"/>
    <row r="32500" x14ac:dyDescent="0.2"/>
    <row r="32501" x14ac:dyDescent="0.2"/>
    <row r="32502" x14ac:dyDescent="0.2"/>
    <row r="32503" x14ac:dyDescent="0.2"/>
    <row r="32504" x14ac:dyDescent="0.2"/>
    <row r="32505" x14ac:dyDescent="0.2"/>
    <row r="32506" x14ac:dyDescent="0.2"/>
    <row r="32507" x14ac:dyDescent="0.2"/>
    <row r="32508" x14ac:dyDescent="0.2"/>
    <row r="32509" x14ac:dyDescent="0.2"/>
    <row r="32510" x14ac:dyDescent="0.2"/>
    <row r="32511" x14ac:dyDescent="0.2"/>
    <row r="32512" x14ac:dyDescent="0.2"/>
    <row r="32513" x14ac:dyDescent="0.2"/>
    <row r="32514" x14ac:dyDescent="0.2"/>
    <row r="32515" x14ac:dyDescent="0.2"/>
    <row r="32516" x14ac:dyDescent="0.2"/>
    <row r="32517" x14ac:dyDescent="0.2"/>
    <row r="32518" x14ac:dyDescent="0.2"/>
    <row r="32519" x14ac:dyDescent="0.2"/>
    <row r="32520" x14ac:dyDescent="0.2"/>
    <row r="32521" x14ac:dyDescent="0.2"/>
    <row r="32522" x14ac:dyDescent="0.2"/>
    <row r="32523" x14ac:dyDescent="0.2"/>
    <row r="32524" x14ac:dyDescent="0.2"/>
    <row r="32525" x14ac:dyDescent="0.2"/>
    <row r="32526" x14ac:dyDescent="0.2"/>
    <row r="32527" x14ac:dyDescent="0.2"/>
    <row r="32528" x14ac:dyDescent="0.2"/>
    <row r="32529" x14ac:dyDescent="0.2"/>
    <row r="32530" x14ac:dyDescent="0.2"/>
    <row r="32531" x14ac:dyDescent="0.2"/>
    <row r="32532" x14ac:dyDescent="0.2"/>
    <row r="32533" x14ac:dyDescent="0.2"/>
    <row r="32534" x14ac:dyDescent="0.2"/>
    <row r="32535" x14ac:dyDescent="0.2"/>
    <row r="32536" x14ac:dyDescent="0.2"/>
    <row r="32537" x14ac:dyDescent="0.2"/>
    <row r="32538" x14ac:dyDescent="0.2"/>
    <row r="32539" x14ac:dyDescent="0.2"/>
    <row r="32540" x14ac:dyDescent="0.2"/>
    <row r="32541" x14ac:dyDescent="0.2"/>
    <row r="32542" x14ac:dyDescent="0.2"/>
    <row r="32543" x14ac:dyDescent="0.2"/>
    <row r="32544" x14ac:dyDescent="0.2"/>
    <row r="32545" x14ac:dyDescent="0.2"/>
    <row r="32546" x14ac:dyDescent="0.2"/>
    <row r="32547" x14ac:dyDescent="0.2"/>
    <row r="32548" x14ac:dyDescent="0.2"/>
    <row r="32549" x14ac:dyDescent="0.2"/>
    <row r="32550" x14ac:dyDescent="0.2"/>
    <row r="32551" x14ac:dyDescent="0.2"/>
    <row r="32552" x14ac:dyDescent="0.2"/>
    <row r="32553" x14ac:dyDescent="0.2"/>
    <row r="32554" x14ac:dyDescent="0.2"/>
    <row r="32555" x14ac:dyDescent="0.2"/>
    <row r="32556" x14ac:dyDescent="0.2"/>
    <row r="32557" x14ac:dyDescent="0.2"/>
    <row r="32558" x14ac:dyDescent="0.2"/>
    <row r="32559" x14ac:dyDescent="0.2"/>
    <row r="32560" x14ac:dyDescent="0.2"/>
    <row r="32561" x14ac:dyDescent="0.2"/>
    <row r="32562" x14ac:dyDescent="0.2"/>
    <row r="32563" x14ac:dyDescent="0.2"/>
    <row r="32564" x14ac:dyDescent="0.2"/>
    <row r="32565" x14ac:dyDescent="0.2"/>
    <row r="32566" x14ac:dyDescent="0.2"/>
    <row r="32567" x14ac:dyDescent="0.2"/>
    <row r="32568" x14ac:dyDescent="0.2"/>
    <row r="32569" x14ac:dyDescent="0.2"/>
    <row r="32570" x14ac:dyDescent="0.2"/>
    <row r="32571" x14ac:dyDescent="0.2"/>
    <row r="32572" x14ac:dyDescent="0.2"/>
    <row r="32573" x14ac:dyDescent="0.2"/>
    <row r="32574" x14ac:dyDescent="0.2"/>
    <row r="32575" x14ac:dyDescent="0.2"/>
    <row r="32576" x14ac:dyDescent="0.2"/>
    <row r="32577" x14ac:dyDescent="0.2"/>
    <row r="32578" x14ac:dyDescent="0.2"/>
    <row r="32579" x14ac:dyDescent="0.2"/>
    <row r="32580" x14ac:dyDescent="0.2"/>
    <row r="32581" x14ac:dyDescent="0.2"/>
    <row r="32582" x14ac:dyDescent="0.2"/>
    <row r="32583" x14ac:dyDescent="0.2"/>
    <row r="32584" x14ac:dyDescent="0.2"/>
    <row r="32585" x14ac:dyDescent="0.2"/>
    <row r="32586" x14ac:dyDescent="0.2"/>
    <row r="32587" x14ac:dyDescent="0.2"/>
    <row r="32588" x14ac:dyDescent="0.2"/>
    <row r="32589" x14ac:dyDescent="0.2"/>
    <row r="32590" x14ac:dyDescent="0.2"/>
    <row r="32591" x14ac:dyDescent="0.2"/>
    <row r="32592" x14ac:dyDescent="0.2"/>
    <row r="32593" x14ac:dyDescent="0.2"/>
    <row r="32594" x14ac:dyDescent="0.2"/>
    <row r="32595" x14ac:dyDescent="0.2"/>
    <row r="32596" x14ac:dyDescent="0.2"/>
    <row r="32597" x14ac:dyDescent="0.2"/>
    <row r="32598" x14ac:dyDescent="0.2"/>
    <row r="32599" x14ac:dyDescent="0.2"/>
    <row r="32600" x14ac:dyDescent="0.2"/>
    <row r="32601" x14ac:dyDescent="0.2"/>
    <row r="32602" x14ac:dyDescent="0.2"/>
    <row r="32603" x14ac:dyDescent="0.2"/>
    <row r="32604" x14ac:dyDescent="0.2"/>
    <row r="32605" x14ac:dyDescent="0.2"/>
    <row r="32606" x14ac:dyDescent="0.2"/>
    <row r="32607" x14ac:dyDescent="0.2"/>
    <row r="32608" x14ac:dyDescent="0.2"/>
    <row r="32609" x14ac:dyDescent="0.2"/>
    <row r="32610" x14ac:dyDescent="0.2"/>
    <row r="32611" x14ac:dyDescent="0.2"/>
    <row r="32612" x14ac:dyDescent="0.2"/>
    <row r="32613" x14ac:dyDescent="0.2"/>
    <row r="32614" x14ac:dyDescent="0.2"/>
    <row r="32615" x14ac:dyDescent="0.2"/>
    <row r="32616" x14ac:dyDescent="0.2"/>
    <row r="32617" x14ac:dyDescent="0.2"/>
    <row r="32618" x14ac:dyDescent="0.2"/>
    <row r="32619" x14ac:dyDescent="0.2"/>
    <row r="32620" x14ac:dyDescent="0.2"/>
    <row r="32621" x14ac:dyDescent="0.2"/>
    <row r="32622" x14ac:dyDescent="0.2"/>
    <row r="32623" x14ac:dyDescent="0.2"/>
    <row r="32624" x14ac:dyDescent="0.2"/>
    <row r="32625" x14ac:dyDescent="0.2"/>
    <row r="32626" x14ac:dyDescent="0.2"/>
    <row r="32627" x14ac:dyDescent="0.2"/>
    <row r="32628" x14ac:dyDescent="0.2"/>
    <row r="32629" x14ac:dyDescent="0.2"/>
    <row r="32630" x14ac:dyDescent="0.2"/>
    <row r="32631" x14ac:dyDescent="0.2"/>
    <row r="32632" x14ac:dyDescent="0.2"/>
    <row r="32633" x14ac:dyDescent="0.2"/>
    <row r="32634" x14ac:dyDescent="0.2"/>
    <row r="32635" x14ac:dyDescent="0.2"/>
    <row r="32636" x14ac:dyDescent="0.2"/>
    <row r="32637" x14ac:dyDescent="0.2"/>
    <row r="32638" x14ac:dyDescent="0.2"/>
    <row r="32639" x14ac:dyDescent="0.2"/>
    <row r="32640" x14ac:dyDescent="0.2"/>
    <row r="32641" x14ac:dyDescent="0.2"/>
    <row r="32642" x14ac:dyDescent="0.2"/>
    <row r="32643" x14ac:dyDescent="0.2"/>
    <row r="32644" x14ac:dyDescent="0.2"/>
    <row r="32645" x14ac:dyDescent="0.2"/>
    <row r="32646" x14ac:dyDescent="0.2"/>
    <row r="32647" x14ac:dyDescent="0.2"/>
    <row r="32648" x14ac:dyDescent="0.2"/>
    <row r="32649" x14ac:dyDescent="0.2"/>
    <row r="32650" x14ac:dyDescent="0.2"/>
    <row r="32651" x14ac:dyDescent="0.2"/>
    <row r="32652" x14ac:dyDescent="0.2"/>
    <row r="32653" x14ac:dyDescent="0.2"/>
    <row r="32654" x14ac:dyDescent="0.2"/>
    <row r="32655" x14ac:dyDescent="0.2"/>
    <row r="32656" x14ac:dyDescent="0.2"/>
    <row r="32657" x14ac:dyDescent="0.2"/>
    <row r="32658" x14ac:dyDescent="0.2"/>
    <row r="32659" x14ac:dyDescent="0.2"/>
    <row r="32660" x14ac:dyDescent="0.2"/>
    <row r="32661" x14ac:dyDescent="0.2"/>
    <row r="32662" x14ac:dyDescent="0.2"/>
    <row r="32663" x14ac:dyDescent="0.2"/>
    <row r="32664" x14ac:dyDescent="0.2"/>
    <row r="32665" x14ac:dyDescent="0.2"/>
    <row r="32666" x14ac:dyDescent="0.2"/>
    <row r="32667" x14ac:dyDescent="0.2"/>
    <row r="32668" x14ac:dyDescent="0.2"/>
    <row r="32669" x14ac:dyDescent="0.2"/>
    <row r="32670" x14ac:dyDescent="0.2"/>
    <row r="32671" x14ac:dyDescent="0.2"/>
    <row r="32672" x14ac:dyDescent="0.2"/>
    <row r="32673" x14ac:dyDescent="0.2"/>
    <row r="32674" x14ac:dyDescent="0.2"/>
    <row r="32675" x14ac:dyDescent="0.2"/>
    <row r="32676" x14ac:dyDescent="0.2"/>
    <row r="32677" x14ac:dyDescent="0.2"/>
    <row r="32678" x14ac:dyDescent="0.2"/>
    <row r="32679" x14ac:dyDescent="0.2"/>
    <row r="32680" x14ac:dyDescent="0.2"/>
    <row r="32681" x14ac:dyDescent="0.2"/>
    <row r="32682" x14ac:dyDescent="0.2"/>
    <row r="32683" x14ac:dyDescent="0.2"/>
    <row r="32684" x14ac:dyDescent="0.2"/>
    <row r="32685" x14ac:dyDescent="0.2"/>
    <row r="32686" x14ac:dyDescent="0.2"/>
    <row r="32687" x14ac:dyDescent="0.2"/>
    <row r="32688" x14ac:dyDescent="0.2"/>
    <row r="32689" x14ac:dyDescent="0.2"/>
    <row r="32690" x14ac:dyDescent="0.2"/>
    <row r="32691" x14ac:dyDescent="0.2"/>
    <row r="32692" x14ac:dyDescent="0.2"/>
    <row r="32693" x14ac:dyDescent="0.2"/>
    <row r="32694" x14ac:dyDescent="0.2"/>
    <row r="32695" x14ac:dyDescent="0.2"/>
    <row r="32696" x14ac:dyDescent="0.2"/>
    <row r="32697" x14ac:dyDescent="0.2"/>
    <row r="32698" x14ac:dyDescent="0.2"/>
    <row r="32699" x14ac:dyDescent="0.2"/>
    <row r="32700" x14ac:dyDescent="0.2"/>
    <row r="32701" x14ac:dyDescent="0.2"/>
    <row r="32702" x14ac:dyDescent="0.2"/>
    <row r="32703" x14ac:dyDescent="0.2"/>
    <row r="32704" x14ac:dyDescent="0.2"/>
    <row r="32705" x14ac:dyDescent="0.2"/>
    <row r="32706" x14ac:dyDescent="0.2"/>
    <row r="32707" x14ac:dyDescent="0.2"/>
    <row r="32708" x14ac:dyDescent="0.2"/>
    <row r="32709" x14ac:dyDescent="0.2"/>
    <row r="32710" x14ac:dyDescent="0.2"/>
    <row r="32711" x14ac:dyDescent="0.2"/>
    <row r="32712" x14ac:dyDescent="0.2"/>
    <row r="32713" x14ac:dyDescent="0.2"/>
    <row r="32714" x14ac:dyDescent="0.2"/>
    <row r="32715" x14ac:dyDescent="0.2"/>
    <row r="32716" x14ac:dyDescent="0.2"/>
    <row r="32717" x14ac:dyDescent="0.2"/>
    <row r="32718" x14ac:dyDescent="0.2"/>
    <row r="32719" x14ac:dyDescent="0.2"/>
    <row r="32720" x14ac:dyDescent="0.2"/>
    <row r="32721" x14ac:dyDescent="0.2"/>
    <row r="32722" x14ac:dyDescent="0.2"/>
    <row r="32723" x14ac:dyDescent="0.2"/>
    <row r="32724" x14ac:dyDescent="0.2"/>
    <row r="32725" x14ac:dyDescent="0.2"/>
    <row r="32726" x14ac:dyDescent="0.2"/>
    <row r="32727" x14ac:dyDescent="0.2"/>
    <row r="32728" x14ac:dyDescent="0.2"/>
    <row r="32729" x14ac:dyDescent="0.2"/>
    <row r="32730" x14ac:dyDescent="0.2"/>
    <row r="32731" x14ac:dyDescent="0.2"/>
    <row r="32732" x14ac:dyDescent="0.2"/>
    <row r="32733" x14ac:dyDescent="0.2"/>
    <row r="32734" x14ac:dyDescent="0.2"/>
    <row r="32735" x14ac:dyDescent="0.2"/>
    <row r="32736" x14ac:dyDescent="0.2"/>
    <row r="32737" x14ac:dyDescent="0.2"/>
    <row r="32738" x14ac:dyDescent="0.2"/>
    <row r="32739" x14ac:dyDescent="0.2"/>
    <row r="32740" x14ac:dyDescent="0.2"/>
    <row r="32741" x14ac:dyDescent="0.2"/>
    <row r="32742" x14ac:dyDescent="0.2"/>
    <row r="32743" x14ac:dyDescent="0.2"/>
    <row r="32744" x14ac:dyDescent="0.2"/>
    <row r="32745" x14ac:dyDescent="0.2"/>
    <row r="32746" x14ac:dyDescent="0.2"/>
    <row r="32747" x14ac:dyDescent="0.2"/>
    <row r="32748" x14ac:dyDescent="0.2"/>
    <row r="32749" x14ac:dyDescent="0.2"/>
    <row r="32750" x14ac:dyDescent="0.2"/>
    <row r="32751" x14ac:dyDescent="0.2"/>
    <row r="32752" x14ac:dyDescent="0.2"/>
    <row r="32753" x14ac:dyDescent="0.2"/>
    <row r="32754" x14ac:dyDescent="0.2"/>
    <row r="32755" x14ac:dyDescent="0.2"/>
    <row r="32756" x14ac:dyDescent="0.2"/>
    <row r="32757" x14ac:dyDescent="0.2"/>
    <row r="32758" x14ac:dyDescent="0.2"/>
    <row r="32759" x14ac:dyDescent="0.2"/>
    <row r="32760" x14ac:dyDescent="0.2"/>
    <row r="32761" x14ac:dyDescent="0.2"/>
    <row r="32762" x14ac:dyDescent="0.2"/>
    <row r="32763" x14ac:dyDescent="0.2"/>
    <row r="32764" x14ac:dyDescent="0.2"/>
    <row r="32765" x14ac:dyDescent="0.2"/>
    <row r="32766" x14ac:dyDescent="0.2"/>
    <row r="32767" x14ac:dyDescent="0.2"/>
    <row r="32768" x14ac:dyDescent="0.2"/>
    <row r="32769" x14ac:dyDescent="0.2"/>
    <row r="32770" x14ac:dyDescent="0.2"/>
    <row r="32771" x14ac:dyDescent="0.2"/>
    <row r="32772" x14ac:dyDescent="0.2"/>
    <row r="32773" x14ac:dyDescent="0.2"/>
    <row r="32774" x14ac:dyDescent="0.2"/>
    <row r="32775" x14ac:dyDescent="0.2"/>
    <row r="32776" x14ac:dyDescent="0.2"/>
    <row r="32777" x14ac:dyDescent="0.2"/>
    <row r="32778" x14ac:dyDescent="0.2"/>
    <row r="32779" x14ac:dyDescent="0.2"/>
    <row r="32780" x14ac:dyDescent="0.2"/>
    <row r="32781" x14ac:dyDescent="0.2"/>
    <row r="32782" x14ac:dyDescent="0.2"/>
    <row r="32783" x14ac:dyDescent="0.2"/>
    <row r="32784" x14ac:dyDescent="0.2"/>
    <row r="32785" x14ac:dyDescent="0.2"/>
    <row r="32786" x14ac:dyDescent="0.2"/>
    <row r="32787" x14ac:dyDescent="0.2"/>
    <row r="32788" x14ac:dyDescent="0.2"/>
    <row r="32789" x14ac:dyDescent="0.2"/>
    <row r="32790" x14ac:dyDescent="0.2"/>
    <row r="32791" x14ac:dyDescent="0.2"/>
    <row r="32792" x14ac:dyDescent="0.2"/>
    <row r="32793" x14ac:dyDescent="0.2"/>
    <row r="32794" x14ac:dyDescent="0.2"/>
    <row r="32795" x14ac:dyDescent="0.2"/>
    <row r="32796" x14ac:dyDescent="0.2"/>
    <row r="32797" x14ac:dyDescent="0.2"/>
    <row r="32798" x14ac:dyDescent="0.2"/>
    <row r="32799" x14ac:dyDescent="0.2"/>
    <row r="32800" x14ac:dyDescent="0.2"/>
    <row r="32801" x14ac:dyDescent="0.2"/>
    <row r="32802" x14ac:dyDescent="0.2"/>
    <row r="32803" x14ac:dyDescent="0.2"/>
    <row r="32804" x14ac:dyDescent="0.2"/>
    <row r="32805" x14ac:dyDescent="0.2"/>
    <row r="32806" x14ac:dyDescent="0.2"/>
    <row r="32807" x14ac:dyDescent="0.2"/>
    <row r="32808" x14ac:dyDescent="0.2"/>
    <row r="32809" x14ac:dyDescent="0.2"/>
    <row r="32810" x14ac:dyDescent="0.2"/>
    <row r="32811" x14ac:dyDescent="0.2"/>
    <row r="32812" x14ac:dyDescent="0.2"/>
    <row r="32813" x14ac:dyDescent="0.2"/>
    <row r="32814" x14ac:dyDescent="0.2"/>
    <row r="32815" x14ac:dyDescent="0.2"/>
    <row r="32816" x14ac:dyDescent="0.2"/>
    <row r="32817" x14ac:dyDescent="0.2"/>
    <row r="32818" x14ac:dyDescent="0.2"/>
    <row r="32819" x14ac:dyDescent="0.2"/>
    <row r="32820" x14ac:dyDescent="0.2"/>
    <row r="32821" x14ac:dyDescent="0.2"/>
    <row r="32822" x14ac:dyDescent="0.2"/>
    <row r="32823" x14ac:dyDescent="0.2"/>
    <row r="32824" x14ac:dyDescent="0.2"/>
    <row r="32825" x14ac:dyDescent="0.2"/>
    <row r="32826" x14ac:dyDescent="0.2"/>
    <row r="32827" x14ac:dyDescent="0.2"/>
    <row r="32828" x14ac:dyDescent="0.2"/>
    <row r="32829" x14ac:dyDescent="0.2"/>
    <row r="32830" x14ac:dyDescent="0.2"/>
    <row r="32831" x14ac:dyDescent="0.2"/>
    <row r="32832" x14ac:dyDescent="0.2"/>
    <row r="32833" x14ac:dyDescent="0.2"/>
    <row r="32834" x14ac:dyDescent="0.2"/>
    <row r="32835" x14ac:dyDescent="0.2"/>
    <row r="32836" x14ac:dyDescent="0.2"/>
    <row r="32837" x14ac:dyDescent="0.2"/>
    <row r="32838" x14ac:dyDescent="0.2"/>
    <row r="32839" x14ac:dyDescent="0.2"/>
    <row r="32840" x14ac:dyDescent="0.2"/>
    <row r="32841" x14ac:dyDescent="0.2"/>
    <row r="32842" x14ac:dyDescent="0.2"/>
    <row r="32843" x14ac:dyDescent="0.2"/>
    <row r="32844" x14ac:dyDescent="0.2"/>
    <row r="32845" x14ac:dyDescent="0.2"/>
    <row r="32846" x14ac:dyDescent="0.2"/>
    <row r="32847" x14ac:dyDescent="0.2"/>
    <row r="32848" x14ac:dyDescent="0.2"/>
    <row r="32849" x14ac:dyDescent="0.2"/>
    <row r="32850" x14ac:dyDescent="0.2"/>
    <row r="32851" x14ac:dyDescent="0.2"/>
    <row r="32852" x14ac:dyDescent="0.2"/>
    <row r="32853" x14ac:dyDescent="0.2"/>
    <row r="32854" x14ac:dyDescent="0.2"/>
    <row r="32855" x14ac:dyDescent="0.2"/>
    <row r="32856" x14ac:dyDescent="0.2"/>
    <row r="32857" x14ac:dyDescent="0.2"/>
    <row r="32858" x14ac:dyDescent="0.2"/>
    <row r="32859" x14ac:dyDescent="0.2"/>
    <row r="32860" x14ac:dyDescent="0.2"/>
    <row r="32861" x14ac:dyDescent="0.2"/>
    <row r="32862" x14ac:dyDescent="0.2"/>
    <row r="32863" x14ac:dyDescent="0.2"/>
    <row r="32864" x14ac:dyDescent="0.2"/>
    <row r="32865" x14ac:dyDescent="0.2"/>
    <row r="32866" x14ac:dyDescent="0.2"/>
    <row r="32867" x14ac:dyDescent="0.2"/>
    <row r="32868" x14ac:dyDescent="0.2"/>
    <row r="32869" x14ac:dyDescent="0.2"/>
    <row r="32870" x14ac:dyDescent="0.2"/>
    <row r="32871" x14ac:dyDescent="0.2"/>
    <row r="32872" x14ac:dyDescent="0.2"/>
    <row r="32873" x14ac:dyDescent="0.2"/>
    <row r="32874" x14ac:dyDescent="0.2"/>
    <row r="32875" x14ac:dyDescent="0.2"/>
    <row r="32876" x14ac:dyDescent="0.2"/>
    <row r="32877" x14ac:dyDescent="0.2"/>
    <row r="32878" x14ac:dyDescent="0.2"/>
    <row r="32879" x14ac:dyDescent="0.2"/>
    <row r="32880" x14ac:dyDescent="0.2"/>
    <row r="32881" x14ac:dyDescent="0.2"/>
    <row r="32882" x14ac:dyDescent="0.2"/>
    <row r="32883" x14ac:dyDescent="0.2"/>
    <row r="32884" x14ac:dyDescent="0.2"/>
    <row r="32885" x14ac:dyDescent="0.2"/>
    <row r="32886" x14ac:dyDescent="0.2"/>
    <row r="32887" x14ac:dyDescent="0.2"/>
    <row r="32888" x14ac:dyDescent="0.2"/>
    <row r="32889" x14ac:dyDescent="0.2"/>
    <row r="32890" x14ac:dyDescent="0.2"/>
    <row r="32891" x14ac:dyDescent="0.2"/>
    <row r="32892" x14ac:dyDescent="0.2"/>
    <row r="32893" x14ac:dyDescent="0.2"/>
    <row r="32894" x14ac:dyDescent="0.2"/>
    <row r="32895" x14ac:dyDescent="0.2"/>
    <row r="32896" x14ac:dyDescent="0.2"/>
    <row r="32897" x14ac:dyDescent="0.2"/>
    <row r="32898" x14ac:dyDescent="0.2"/>
    <row r="32899" x14ac:dyDescent="0.2"/>
    <row r="32900" x14ac:dyDescent="0.2"/>
    <row r="32901" x14ac:dyDescent="0.2"/>
    <row r="32902" x14ac:dyDescent="0.2"/>
    <row r="32903" x14ac:dyDescent="0.2"/>
    <row r="32904" x14ac:dyDescent="0.2"/>
    <row r="32905" x14ac:dyDescent="0.2"/>
    <row r="32906" x14ac:dyDescent="0.2"/>
    <row r="32907" x14ac:dyDescent="0.2"/>
    <row r="32908" x14ac:dyDescent="0.2"/>
    <row r="32909" x14ac:dyDescent="0.2"/>
    <row r="32910" x14ac:dyDescent="0.2"/>
    <row r="32911" x14ac:dyDescent="0.2"/>
    <row r="32912" x14ac:dyDescent="0.2"/>
    <row r="32913" x14ac:dyDescent="0.2"/>
    <row r="32914" x14ac:dyDescent="0.2"/>
    <row r="32915" x14ac:dyDescent="0.2"/>
    <row r="32916" x14ac:dyDescent="0.2"/>
    <row r="32917" x14ac:dyDescent="0.2"/>
    <row r="32918" x14ac:dyDescent="0.2"/>
    <row r="32919" x14ac:dyDescent="0.2"/>
    <row r="32920" x14ac:dyDescent="0.2"/>
    <row r="32921" x14ac:dyDescent="0.2"/>
    <row r="32922" x14ac:dyDescent="0.2"/>
    <row r="32923" x14ac:dyDescent="0.2"/>
    <row r="32924" x14ac:dyDescent="0.2"/>
    <row r="32925" x14ac:dyDescent="0.2"/>
    <row r="32926" x14ac:dyDescent="0.2"/>
    <row r="32927" x14ac:dyDescent="0.2"/>
    <row r="32928" x14ac:dyDescent="0.2"/>
    <row r="32929" x14ac:dyDescent="0.2"/>
    <row r="32930" x14ac:dyDescent="0.2"/>
    <row r="32931" x14ac:dyDescent="0.2"/>
    <row r="32932" x14ac:dyDescent="0.2"/>
    <row r="32933" x14ac:dyDescent="0.2"/>
    <row r="32934" x14ac:dyDescent="0.2"/>
    <row r="32935" x14ac:dyDescent="0.2"/>
    <row r="32936" x14ac:dyDescent="0.2"/>
    <row r="32937" x14ac:dyDescent="0.2"/>
    <row r="32938" x14ac:dyDescent="0.2"/>
    <row r="32939" x14ac:dyDescent="0.2"/>
    <row r="32940" x14ac:dyDescent="0.2"/>
    <row r="32941" x14ac:dyDescent="0.2"/>
    <row r="32942" x14ac:dyDescent="0.2"/>
    <row r="32943" x14ac:dyDescent="0.2"/>
    <row r="32944" x14ac:dyDescent="0.2"/>
    <row r="32945" x14ac:dyDescent="0.2"/>
    <row r="32946" x14ac:dyDescent="0.2"/>
    <row r="32947" x14ac:dyDescent="0.2"/>
    <row r="32948" x14ac:dyDescent="0.2"/>
    <row r="32949" x14ac:dyDescent="0.2"/>
    <row r="32950" x14ac:dyDescent="0.2"/>
    <row r="32951" x14ac:dyDescent="0.2"/>
    <row r="32952" x14ac:dyDescent="0.2"/>
    <row r="32953" x14ac:dyDescent="0.2"/>
    <row r="32954" x14ac:dyDescent="0.2"/>
    <row r="32955" x14ac:dyDescent="0.2"/>
    <row r="32956" x14ac:dyDescent="0.2"/>
    <row r="32957" x14ac:dyDescent="0.2"/>
    <row r="32958" x14ac:dyDescent="0.2"/>
    <row r="32959" x14ac:dyDescent="0.2"/>
    <row r="32960" x14ac:dyDescent="0.2"/>
    <row r="32961" x14ac:dyDescent="0.2"/>
    <row r="32962" x14ac:dyDescent="0.2"/>
    <row r="32963" x14ac:dyDescent="0.2"/>
    <row r="32964" x14ac:dyDescent="0.2"/>
    <row r="32965" x14ac:dyDescent="0.2"/>
    <row r="32966" x14ac:dyDescent="0.2"/>
    <row r="32967" x14ac:dyDescent="0.2"/>
    <row r="32968" x14ac:dyDescent="0.2"/>
    <row r="32969" x14ac:dyDescent="0.2"/>
    <row r="32970" x14ac:dyDescent="0.2"/>
    <row r="32971" x14ac:dyDescent="0.2"/>
    <row r="32972" x14ac:dyDescent="0.2"/>
    <row r="32973" x14ac:dyDescent="0.2"/>
    <row r="32974" x14ac:dyDescent="0.2"/>
    <row r="32975" x14ac:dyDescent="0.2"/>
    <row r="32976" x14ac:dyDescent="0.2"/>
    <row r="32977" x14ac:dyDescent="0.2"/>
    <row r="32978" x14ac:dyDescent="0.2"/>
    <row r="32979" x14ac:dyDescent="0.2"/>
    <row r="32980" x14ac:dyDescent="0.2"/>
    <row r="32981" x14ac:dyDescent="0.2"/>
    <row r="32982" x14ac:dyDescent="0.2"/>
    <row r="32983" x14ac:dyDescent="0.2"/>
    <row r="32984" x14ac:dyDescent="0.2"/>
    <row r="32985" x14ac:dyDescent="0.2"/>
    <row r="32986" x14ac:dyDescent="0.2"/>
    <row r="32987" x14ac:dyDescent="0.2"/>
    <row r="32988" x14ac:dyDescent="0.2"/>
    <row r="32989" x14ac:dyDescent="0.2"/>
    <row r="32990" x14ac:dyDescent="0.2"/>
    <row r="32991" x14ac:dyDescent="0.2"/>
    <row r="32992" x14ac:dyDescent="0.2"/>
    <row r="32993" x14ac:dyDescent="0.2"/>
    <row r="32994" x14ac:dyDescent="0.2"/>
    <row r="32995" x14ac:dyDescent="0.2"/>
    <row r="32996" x14ac:dyDescent="0.2"/>
    <row r="32997" x14ac:dyDescent="0.2"/>
    <row r="32998" x14ac:dyDescent="0.2"/>
    <row r="32999" x14ac:dyDescent="0.2"/>
    <row r="33000" x14ac:dyDescent="0.2"/>
    <row r="33001" x14ac:dyDescent="0.2"/>
    <row r="33002" x14ac:dyDescent="0.2"/>
    <row r="33003" x14ac:dyDescent="0.2"/>
    <row r="33004" x14ac:dyDescent="0.2"/>
    <row r="33005" x14ac:dyDescent="0.2"/>
    <row r="33006" x14ac:dyDescent="0.2"/>
    <row r="33007" x14ac:dyDescent="0.2"/>
    <row r="33008" x14ac:dyDescent="0.2"/>
    <row r="33009" x14ac:dyDescent="0.2"/>
    <row r="33010" x14ac:dyDescent="0.2"/>
    <row r="33011" x14ac:dyDescent="0.2"/>
    <row r="33012" x14ac:dyDescent="0.2"/>
    <row r="33013" x14ac:dyDescent="0.2"/>
    <row r="33014" x14ac:dyDescent="0.2"/>
    <row r="33015" x14ac:dyDescent="0.2"/>
    <row r="33016" x14ac:dyDescent="0.2"/>
    <row r="33017" x14ac:dyDescent="0.2"/>
    <row r="33018" x14ac:dyDescent="0.2"/>
    <row r="33019" x14ac:dyDescent="0.2"/>
    <row r="33020" x14ac:dyDescent="0.2"/>
    <row r="33021" x14ac:dyDescent="0.2"/>
    <row r="33022" x14ac:dyDescent="0.2"/>
    <row r="33023" x14ac:dyDescent="0.2"/>
    <row r="33024" x14ac:dyDescent="0.2"/>
    <row r="33025" x14ac:dyDescent="0.2"/>
    <row r="33026" x14ac:dyDescent="0.2"/>
    <row r="33027" x14ac:dyDescent="0.2"/>
    <row r="33028" x14ac:dyDescent="0.2"/>
    <row r="33029" x14ac:dyDescent="0.2"/>
    <row r="33030" x14ac:dyDescent="0.2"/>
    <row r="33031" x14ac:dyDescent="0.2"/>
    <row r="33032" x14ac:dyDescent="0.2"/>
    <row r="33033" x14ac:dyDescent="0.2"/>
    <row r="33034" x14ac:dyDescent="0.2"/>
    <row r="33035" x14ac:dyDescent="0.2"/>
    <row r="33036" x14ac:dyDescent="0.2"/>
    <row r="33037" x14ac:dyDescent="0.2"/>
    <row r="33038" x14ac:dyDescent="0.2"/>
    <row r="33039" x14ac:dyDescent="0.2"/>
    <row r="33040" x14ac:dyDescent="0.2"/>
    <row r="33041" x14ac:dyDescent="0.2"/>
    <row r="33042" x14ac:dyDescent="0.2"/>
    <row r="33043" x14ac:dyDescent="0.2"/>
    <row r="33044" x14ac:dyDescent="0.2"/>
    <row r="33045" x14ac:dyDescent="0.2"/>
    <row r="33046" x14ac:dyDescent="0.2"/>
    <row r="33047" x14ac:dyDescent="0.2"/>
    <row r="33048" x14ac:dyDescent="0.2"/>
    <row r="33049" x14ac:dyDescent="0.2"/>
    <row r="33050" x14ac:dyDescent="0.2"/>
    <row r="33051" x14ac:dyDescent="0.2"/>
    <row r="33052" x14ac:dyDescent="0.2"/>
    <row r="33053" x14ac:dyDescent="0.2"/>
    <row r="33054" x14ac:dyDescent="0.2"/>
    <row r="33055" x14ac:dyDescent="0.2"/>
    <row r="33056" x14ac:dyDescent="0.2"/>
    <row r="33057" x14ac:dyDescent="0.2"/>
    <row r="33058" x14ac:dyDescent="0.2"/>
    <row r="33059" x14ac:dyDescent="0.2"/>
    <row r="33060" x14ac:dyDescent="0.2"/>
    <row r="33061" x14ac:dyDescent="0.2"/>
    <row r="33062" x14ac:dyDescent="0.2"/>
    <row r="33063" x14ac:dyDescent="0.2"/>
    <row r="33064" x14ac:dyDescent="0.2"/>
    <row r="33065" x14ac:dyDescent="0.2"/>
    <row r="33066" x14ac:dyDescent="0.2"/>
    <row r="33067" x14ac:dyDescent="0.2"/>
    <row r="33068" x14ac:dyDescent="0.2"/>
    <row r="33069" x14ac:dyDescent="0.2"/>
    <row r="33070" x14ac:dyDescent="0.2"/>
    <row r="33071" x14ac:dyDescent="0.2"/>
    <row r="33072" x14ac:dyDescent="0.2"/>
    <row r="33073" x14ac:dyDescent="0.2"/>
    <row r="33074" x14ac:dyDescent="0.2"/>
    <row r="33075" x14ac:dyDescent="0.2"/>
    <row r="33076" x14ac:dyDescent="0.2"/>
    <row r="33077" x14ac:dyDescent="0.2"/>
    <row r="33078" x14ac:dyDescent="0.2"/>
    <row r="33079" x14ac:dyDescent="0.2"/>
    <row r="33080" x14ac:dyDescent="0.2"/>
    <row r="33081" x14ac:dyDescent="0.2"/>
    <row r="33082" x14ac:dyDescent="0.2"/>
    <row r="33083" x14ac:dyDescent="0.2"/>
    <row r="33084" x14ac:dyDescent="0.2"/>
    <row r="33085" x14ac:dyDescent="0.2"/>
    <row r="33086" x14ac:dyDescent="0.2"/>
    <row r="33087" x14ac:dyDescent="0.2"/>
    <row r="33088" x14ac:dyDescent="0.2"/>
    <row r="33089" x14ac:dyDescent="0.2"/>
    <row r="33090" x14ac:dyDescent="0.2"/>
    <row r="33091" x14ac:dyDescent="0.2"/>
    <row r="33092" x14ac:dyDescent="0.2"/>
    <row r="33093" x14ac:dyDescent="0.2"/>
    <row r="33094" x14ac:dyDescent="0.2"/>
    <row r="33095" x14ac:dyDescent="0.2"/>
    <row r="33096" x14ac:dyDescent="0.2"/>
    <row r="33097" x14ac:dyDescent="0.2"/>
    <row r="33098" x14ac:dyDescent="0.2"/>
    <row r="33099" x14ac:dyDescent="0.2"/>
    <row r="33100" x14ac:dyDescent="0.2"/>
    <row r="33101" x14ac:dyDescent="0.2"/>
    <row r="33102" x14ac:dyDescent="0.2"/>
    <row r="33103" x14ac:dyDescent="0.2"/>
    <row r="33104" x14ac:dyDescent="0.2"/>
    <row r="33105" x14ac:dyDescent="0.2"/>
    <row r="33106" x14ac:dyDescent="0.2"/>
    <row r="33107" x14ac:dyDescent="0.2"/>
    <row r="33108" x14ac:dyDescent="0.2"/>
    <row r="33109" x14ac:dyDescent="0.2"/>
    <row r="33110" x14ac:dyDescent="0.2"/>
    <row r="33111" x14ac:dyDescent="0.2"/>
    <row r="33112" x14ac:dyDescent="0.2"/>
    <row r="33113" x14ac:dyDescent="0.2"/>
    <row r="33114" x14ac:dyDescent="0.2"/>
    <row r="33115" x14ac:dyDescent="0.2"/>
    <row r="33116" x14ac:dyDescent="0.2"/>
    <row r="33117" x14ac:dyDescent="0.2"/>
    <row r="33118" x14ac:dyDescent="0.2"/>
    <row r="33119" x14ac:dyDescent="0.2"/>
    <row r="33120" x14ac:dyDescent="0.2"/>
    <row r="33121" x14ac:dyDescent="0.2"/>
    <row r="33122" x14ac:dyDescent="0.2"/>
    <row r="33123" x14ac:dyDescent="0.2"/>
    <row r="33124" x14ac:dyDescent="0.2"/>
    <row r="33125" x14ac:dyDescent="0.2"/>
    <row r="33126" x14ac:dyDescent="0.2"/>
    <row r="33127" x14ac:dyDescent="0.2"/>
    <row r="33128" x14ac:dyDescent="0.2"/>
    <row r="33129" x14ac:dyDescent="0.2"/>
    <row r="33130" x14ac:dyDescent="0.2"/>
    <row r="33131" x14ac:dyDescent="0.2"/>
    <row r="33132" x14ac:dyDescent="0.2"/>
    <row r="33133" x14ac:dyDescent="0.2"/>
    <row r="33134" x14ac:dyDescent="0.2"/>
    <row r="33135" x14ac:dyDescent="0.2"/>
    <row r="33136" x14ac:dyDescent="0.2"/>
    <row r="33137" x14ac:dyDescent="0.2"/>
    <row r="33138" x14ac:dyDescent="0.2"/>
    <row r="33139" x14ac:dyDescent="0.2"/>
    <row r="33140" x14ac:dyDescent="0.2"/>
    <row r="33141" x14ac:dyDescent="0.2"/>
    <row r="33142" x14ac:dyDescent="0.2"/>
    <row r="33143" x14ac:dyDescent="0.2"/>
    <row r="33144" x14ac:dyDescent="0.2"/>
    <row r="33145" x14ac:dyDescent="0.2"/>
    <row r="33146" x14ac:dyDescent="0.2"/>
    <row r="33147" x14ac:dyDescent="0.2"/>
    <row r="33148" x14ac:dyDescent="0.2"/>
    <row r="33149" x14ac:dyDescent="0.2"/>
    <row r="33150" x14ac:dyDescent="0.2"/>
    <row r="33151" x14ac:dyDescent="0.2"/>
    <row r="33152" x14ac:dyDescent="0.2"/>
    <row r="33153" x14ac:dyDescent="0.2"/>
    <row r="33154" x14ac:dyDescent="0.2"/>
    <row r="33155" x14ac:dyDescent="0.2"/>
    <row r="33156" x14ac:dyDescent="0.2"/>
    <row r="33157" x14ac:dyDescent="0.2"/>
    <row r="33158" x14ac:dyDescent="0.2"/>
    <row r="33159" x14ac:dyDescent="0.2"/>
    <row r="33160" x14ac:dyDescent="0.2"/>
    <row r="33161" x14ac:dyDescent="0.2"/>
    <row r="33162" x14ac:dyDescent="0.2"/>
    <row r="33163" x14ac:dyDescent="0.2"/>
    <row r="33164" x14ac:dyDescent="0.2"/>
    <row r="33165" x14ac:dyDescent="0.2"/>
    <row r="33166" x14ac:dyDescent="0.2"/>
    <row r="33167" x14ac:dyDescent="0.2"/>
    <row r="33168" x14ac:dyDescent="0.2"/>
    <row r="33169" x14ac:dyDescent="0.2"/>
    <row r="33170" x14ac:dyDescent="0.2"/>
    <row r="33171" x14ac:dyDescent="0.2"/>
    <row r="33172" x14ac:dyDescent="0.2"/>
    <row r="33173" x14ac:dyDescent="0.2"/>
    <row r="33174" x14ac:dyDescent="0.2"/>
    <row r="33175" x14ac:dyDescent="0.2"/>
    <row r="33176" x14ac:dyDescent="0.2"/>
    <row r="33177" x14ac:dyDescent="0.2"/>
    <row r="33178" x14ac:dyDescent="0.2"/>
    <row r="33179" x14ac:dyDescent="0.2"/>
    <row r="33180" x14ac:dyDescent="0.2"/>
    <row r="33181" x14ac:dyDescent="0.2"/>
    <row r="33182" x14ac:dyDescent="0.2"/>
    <row r="33183" x14ac:dyDescent="0.2"/>
    <row r="33184" x14ac:dyDescent="0.2"/>
    <row r="33185" x14ac:dyDescent="0.2"/>
    <row r="33186" x14ac:dyDescent="0.2"/>
    <row r="33187" x14ac:dyDescent="0.2"/>
    <row r="33188" x14ac:dyDescent="0.2"/>
    <row r="33189" x14ac:dyDescent="0.2"/>
    <row r="33190" x14ac:dyDescent="0.2"/>
    <row r="33191" x14ac:dyDescent="0.2"/>
    <row r="33192" x14ac:dyDescent="0.2"/>
    <row r="33193" x14ac:dyDescent="0.2"/>
    <row r="33194" x14ac:dyDescent="0.2"/>
    <row r="33195" x14ac:dyDescent="0.2"/>
    <row r="33196" x14ac:dyDescent="0.2"/>
    <row r="33197" x14ac:dyDescent="0.2"/>
    <row r="33198" x14ac:dyDescent="0.2"/>
    <row r="33199" x14ac:dyDescent="0.2"/>
    <row r="33200" x14ac:dyDescent="0.2"/>
    <row r="33201" x14ac:dyDescent="0.2"/>
    <row r="33202" x14ac:dyDescent="0.2"/>
    <row r="33203" x14ac:dyDescent="0.2"/>
    <row r="33204" x14ac:dyDescent="0.2"/>
    <row r="33205" x14ac:dyDescent="0.2"/>
    <row r="33206" x14ac:dyDescent="0.2"/>
    <row r="33207" x14ac:dyDescent="0.2"/>
    <row r="33208" x14ac:dyDescent="0.2"/>
    <row r="33209" x14ac:dyDescent="0.2"/>
    <row r="33210" x14ac:dyDescent="0.2"/>
    <row r="33211" x14ac:dyDescent="0.2"/>
    <row r="33212" x14ac:dyDescent="0.2"/>
    <row r="33213" x14ac:dyDescent="0.2"/>
    <row r="33214" x14ac:dyDescent="0.2"/>
    <row r="33215" x14ac:dyDescent="0.2"/>
    <row r="33216" x14ac:dyDescent="0.2"/>
    <row r="33217" x14ac:dyDescent="0.2"/>
    <row r="33218" x14ac:dyDescent="0.2"/>
    <row r="33219" x14ac:dyDescent="0.2"/>
    <row r="33220" x14ac:dyDescent="0.2"/>
    <row r="33221" x14ac:dyDescent="0.2"/>
    <row r="33222" x14ac:dyDescent="0.2"/>
    <row r="33223" x14ac:dyDescent="0.2"/>
    <row r="33224" x14ac:dyDescent="0.2"/>
    <row r="33225" x14ac:dyDescent="0.2"/>
    <row r="33226" x14ac:dyDescent="0.2"/>
    <row r="33227" x14ac:dyDescent="0.2"/>
    <row r="33228" x14ac:dyDescent="0.2"/>
    <row r="33229" x14ac:dyDescent="0.2"/>
    <row r="33230" x14ac:dyDescent="0.2"/>
    <row r="33231" x14ac:dyDescent="0.2"/>
    <row r="33232" x14ac:dyDescent="0.2"/>
    <row r="33233" x14ac:dyDescent="0.2"/>
    <row r="33234" x14ac:dyDescent="0.2"/>
    <row r="33235" x14ac:dyDescent="0.2"/>
    <row r="33236" x14ac:dyDescent="0.2"/>
    <row r="33237" x14ac:dyDescent="0.2"/>
    <row r="33238" x14ac:dyDescent="0.2"/>
    <row r="33239" x14ac:dyDescent="0.2"/>
    <row r="33240" x14ac:dyDescent="0.2"/>
    <row r="33241" x14ac:dyDescent="0.2"/>
    <row r="33242" x14ac:dyDescent="0.2"/>
    <row r="33243" x14ac:dyDescent="0.2"/>
    <row r="33244" x14ac:dyDescent="0.2"/>
    <row r="33245" x14ac:dyDescent="0.2"/>
    <row r="33246" x14ac:dyDescent="0.2"/>
    <row r="33247" x14ac:dyDescent="0.2"/>
    <row r="33248" x14ac:dyDescent="0.2"/>
    <row r="33249" x14ac:dyDescent="0.2"/>
    <row r="33250" x14ac:dyDescent="0.2"/>
    <row r="33251" x14ac:dyDescent="0.2"/>
    <row r="33252" x14ac:dyDescent="0.2"/>
    <row r="33253" x14ac:dyDescent="0.2"/>
    <row r="33254" x14ac:dyDescent="0.2"/>
    <row r="33255" x14ac:dyDescent="0.2"/>
    <row r="33256" x14ac:dyDescent="0.2"/>
    <row r="33257" x14ac:dyDescent="0.2"/>
    <row r="33258" x14ac:dyDescent="0.2"/>
    <row r="33259" x14ac:dyDescent="0.2"/>
    <row r="33260" x14ac:dyDescent="0.2"/>
    <row r="33261" x14ac:dyDescent="0.2"/>
    <row r="33262" x14ac:dyDescent="0.2"/>
    <row r="33263" x14ac:dyDescent="0.2"/>
    <row r="33264" x14ac:dyDescent="0.2"/>
    <row r="33265" x14ac:dyDescent="0.2"/>
    <row r="33266" x14ac:dyDescent="0.2"/>
    <row r="33267" x14ac:dyDescent="0.2"/>
    <row r="33268" x14ac:dyDescent="0.2"/>
    <row r="33269" x14ac:dyDescent="0.2"/>
    <row r="33270" x14ac:dyDescent="0.2"/>
    <row r="33271" x14ac:dyDescent="0.2"/>
    <row r="33272" x14ac:dyDescent="0.2"/>
    <row r="33273" x14ac:dyDescent="0.2"/>
    <row r="33274" x14ac:dyDescent="0.2"/>
    <row r="33275" x14ac:dyDescent="0.2"/>
    <row r="33276" x14ac:dyDescent="0.2"/>
    <row r="33277" x14ac:dyDescent="0.2"/>
    <row r="33278" x14ac:dyDescent="0.2"/>
    <row r="33279" x14ac:dyDescent="0.2"/>
    <row r="33280" x14ac:dyDescent="0.2"/>
    <row r="33281" x14ac:dyDescent="0.2"/>
    <row r="33282" x14ac:dyDescent="0.2"/>
    <row r="33283" x14ac:dyDescent="0.2"/>
    <row r="33284" x14ac:dyDescent="0.2"/>
    <row r="33285" x14ac:dyDescent="0.2"/>
    <row r="33286" x14ac:dyDescent="0.2"/>
    <row r="33287" x14ac:dyDescent="0.2"/>
    <row r="33288" x14ac:dyDescent="0.2"/>
    <row r="33289" x14ac:dyDescent="0.2"/>
    <row r="33290" x14ac:dyDescent="0.2"/>
    <row r="33291" x14ac:dyDescent="0.2"/>
    <row r="33292" x14ac:dyDescent="0.2"/>
    <row r="33293" x14ac:dyDescent="0.2"/>
    <row r="33294" x14ac:dyDescent="0.2"/>
    <row r="33295" x14ac:dyDescent="0.2"/>
    <row r="33296" x14ac:dyDescent="0.2"/>
    <row r="33297" x14ac:dyDescent="0.2"/>
    <row r="33298" x14ac:dyDescent="0.2"/>
    <row r="33299" x14ac:dyDescent="0.2"/>
    <row r="33300" x14ac:dyDescent="0.2"/>
    <row r="33301" x14ac:dyDescent="0.2"/>
    <row r="33302" x14ac:dyDescent="0.2"/>
    <row r="33303" x14ac:dyDescent="0.2"/>
    <row r="33304" x14ac:dyDescent="0.2"/>
    <row r="33305" x14ac:dyDescent="0.2"/>
    <row r="33306" x14ac:dyDescent="0.2"/>
    <row r="33307" x14ac:dyDescent="0.2"/>
    <row r="33308" x14ac:dyDescent="0.2"/>
    <row r="33309" x14ac:dyDescent="0.2"/>
    <row r="33310" x14ac:dyDescent="0.2"/>
    <row r="33311" x14ac:dyDescent="0.2"/>
    <row r="33312" x14ac:dyDescent="0.2"/>
    <row r="33313" x14ac:dyDescent="0.2"/>
    <row r="33314" x14ac:dyDescent="0.2"/>
    <row r="33315" x14ac:dyDescent="0.2"/>
    <row r="33316" x14ac:dyDescent="0.2"/>
    <row r="33317" x14ac:dyDescent="0.2"/>
    <row r="33318" x14ac:dyDescent="0.2"/>
    <row r="33319" x14ac:dyDescent="0.2"/>
    <row r="33320" x14ac:dyDescent="0.2"/>
    <row r="33321" x14ac:dyDescent="0.2"/>
    <row r="33322" x14ac:dyDescent="0.2"/>
    <row r="33323" x14ac:dyDescent="0.2"/>
    <row r="33324" x14ac:dyDescent="0.2"/>
    <row r="33325" x14ac:dyDescent="0.2"/>
    <row r="33326" x14ac:dyDescent="0.2"/>
    <row r="33327" x14ac:dyDescent="0.2"/>
    <row r="33328" x14ac:dyDescent="0.2"/>
    <row r="33329" x14ac:dyDescent="0.2"/>
    <row r="33330" x14ac:dyDescent="0.2"/>
    <row r="33331" x14ac:dyDescent="0.2"/>
    <row r="33332" x14ac:dyDescent="0.2"/>
    <row r="33333" x14ac:dyDescent="0.2"/>
    <row r="33334" x14ac:dyDescent="0.2"/>
    <row r="33335" x14ac:dyDescent="0.2"/>
    <row r="33336" x14ac:dyDescent="0.2"/>
    <row r="33337" x14ac:dyDescent="0.2"/>
    <row r="33338" x14ac:dyDescent="0.2"/>
    <row r="33339" x14ac:dyDescent="0.2"/>
    <row r="33340" x14ac:dyDescent="0.2"/>
    <row r="33341" x14ac:dyDescent="0.2"/>
    <row r="33342" x14ac:dyDescent="0.2"/>
    <row r="33343" x14ac:dyDescent="0.2"/>
    <row r="33344" x14ac:dyDescent="0.2"/>
    <row r="33345" x14ac:dyDescent="0.2"/>
    <row r="33346" x14ac:dyDescent="0.2"/>
    <row r="33347" x14ac:dyDescent="0.2"/>
    <row r="33348" x14ac:dyDescent="0.2"/>
    <row r="33349" x14ac:dyDescent="0.2"/>
    <row r="33350" x14ac:dyDescent="0.2"/>
    <row r="33351" x14ac:dyDescent="0.2"/>
    <row r="33352" x14ac:dyDescent="0.2"/>
    <row r="33353" x14ac:dyDescent="0.2"/>
    <row r="33354" x14ac:dyDescent="0.2"/>
    <row r="33355" x14ac:dyDescent="0.2"/>
    <row r="33356" x14ac:dyDescent="0.2"/>
    <row r="33357" x14ac:dyDescent="0.2"/>
    <row r="33358" x14ac:dyDescent="0.2"/>
    <row r="33359" x14ac:dyDescent="0.2"/>
    <row r="33360" x14ac:dyDescent="0.2"/>
    <row r="33361" x14ac:dyDescent="0.2"/>
    <row r="33362" x14ac:dyDescent="0.2"/>
    <row r="33363" x14ac:dyDescent="0.2"/>
    <row r="33364" x14ac:dyDescent="0.2"/>
    <row r="33365" x14ac:dyDescent="0.2"/>
    <row r="33366" x14ac:dyDescent="0.2"/>
    <row r="33367" x14ac:dyDescent="0.2"/>
    <row r="33368" x14ac:dyDescent="0.2"/>
    <row r="33369" x14ac:dyDescent="0.2"/>
    <row r="33370" x14ac:dyDescent="0.2"/>
    <row r="33371" x14ac:dyDescent="0.2"/>
    <row r="33372" x14ac:dyDescent="0.2"/>
    <row r="33373" x14ac:dyDescent="0.2"/>
    <row r="33374" x14ac:dyDescent="0.2"/>
    <row r="33375" x14ac:dyDescent="0.2"/>
    <row r="33376" x14ac:dyDescent="0.2"/>
    <row r="33377" x14ac:dyDescent="0.2"/>
    <row r="33378" x14ac:dyDescent="0.2"/>
    <row r="33379" x14ac:dyDescent="0.2"/>
    <row r="33380" x14ac:dyDescent="0.2"/>
    <row r="33381" x14ac:dyDescent="0.2"/>
    <row r="33382" x14ac:dyDescent="0.2"/>
    <row r="33383" x14ac:dyDescent="0.2"/>
    <row r="33384" x14ac:dyDescent="0.2"/>
    <row r="33385" x14ac:dyDescent="0.2"/>
    <row r="33386" x14ac:dyDescent="0.2"/>
    <row r="33387" x14ac:dyDescent="0.2"/>
    <row r="33388" x14ac:dyDescent="0.2"/>
    <row r="33389" x14ac:dyDescent="0.2"/>
    <row r="33390" x14ac:dyDescent="0.2"/>
    <row r="33391" x14ac:dyDescent="0.2"/>
    <row r="33392" x14ac:dyDescent="0.2"/>
    <row r="33393" x14ac:dyDescent="0.2"/>
    <row r="33394" x14ac:dyDescent="0.2"/>
    <row r="33395" x14ac:dyDescent="0.2"/>
    <row r="33396" x14ac:dyDescent="0.2"/>
    <row r="33397" x14ac:dyDescent="0.2"/>
    <row r="33398" x14ac:dyDescent="0.2"/>
    <row r="33399" x14ac:dyDescent="0.2"/>
    <row r="33400" x14ac:dyDescent="0.2"/>
    <row r="33401" x14ac:dyDescent="0.2"/>
    <row r="33402" x14ac:dyDescent="0.2"/>
    <row r="33403" x14ac:dyDescent="0.2"/>
    <row r="33404" x14ac:dyDescent="0.2"/>
    <row r="33405" x14ac:dyDescent="0.2"/>
    <row r="33406" x14ac:dyDescent="0.2"/>
    <row r="33407" x14ac:dyDescent="0.2"/>
    <row r="33408" x14ac:dyDescent="0.2"/>
    <row r="33409" x14ac:dyDescent="0.2"/>
    <row r="33410" x14ac:dyDescent="0.2"/>
    <row r="33411" x14ac:dyDescent="0.2"/>
    <row r="33412" x14ac:dyDescent="0.2"/>
    <row r="33413" x14ac:dyDescent="0.2"/>
    <row r="33414" x14ac:dyDescent="0.2"/>
    <row r="33415" x14ac:dyDescent="0.2"/>
    <row r="33416" x14ac:dyDescent="0.2"/>
    <row r="33417" x14ac:dyDescent="0.2"/>
    <row r="33418" x14ac:dyDescent="0.2"/>
    <row r="33419" x14ac:dyDescent="0.2"/>
    <row r="33420" x14ac:dyDescent="0.2"/>
    <row r="33421" x14ac:dyDescent="0.2"/>
    <row r="33422" x14ac:dyDescent="0.2"/>
    <row r="33423" x14ac:dyDescent="0.2"/>
    <row r="33424" x14ac:dyDescent="0.2"/>
    <row r="33425" x14ac:dyDescent="0.2"/>
    <row r="33426" x14ac:dyDescent="0.2"/>
    <row r="33427" x14ac:dyDescent="0.2"/>
    <row r="33428" x14ac:dyDescent="0.2"/>
    <row r="33429" x14ac:dyDescent="0.2"/>
    <row r="33430" x14ac:dyDescent="0.2"/>
    <row r="33431" x14ac:dyDescent="0.2"/>
    <row r="33432" x14ac:dyDescent="0.2"/>
    <row r="33433" x14ac:dyDescent="0.2"/>
    <row r="33434" x14ac:dyDescent="0.2"/>
    <row r="33435" x14ac:dyDescent="0.2"/>
    <row r="33436" x14ac:dyDescent="0.2"/>
    <row r="33437" x14ac:dyDescent="0.2"/>
    <row r="33438" x14ac:dyDescent="0.2"/>
    <row r="33439" x14ac:dyDescent="0.2"/>
    <row r="33440" x14ac:dyDescent="0.2"/>
    <row r="33441" x14ac:dyDescent="0.2"/>
    <row r="33442" x14ac:dyDescent="0.2"/>
    <row r="33443" x14ac:dyDescent="0.2"/>
    <row r="33444" x14ac:dyDescent="0.2"/>
    <row r="33445" x14ac:dyDescent="0.2"/>
    <row r="33446" x14ac:dyDescent="0.2"/>
    <row r="33447" x14ac:dyDescent="0.2"/>
    <row r="33448" x14ac:dyDescent="0.2"/>
    <row r="33449" x14ac:dyDescent="0.2"/>
    <row r="33450" x14ac:dyDescent="0.2"/>
    <row r="33451" x14ac:dyDescent="0.2"/>
    <row r="33452" x14ac:dyDescent="0.2"/>
    <row r="33453" x14ac:dyDescent="0.2"/>
    <row r="33454" x14ac:dyDescent="0.2"/>
    <row r="33455" x14ac:dyDescent="0.2"/>
    <row r="33456" x14ac:dyDescent="0.2"/>
    <row r="33457" x14ac:dyDescent="0.2"/>
    <row r="33458" x14ac:dyDescent="0.2"/>
    <row r="33459" x14ac:dyDescent="0.2"/>
    <row r="33460" x14ac:dyDescent="0.2"/>
    <row r="33461" x14ac:dyDescent="0.2"/>
    <row r="33462" x14ac:dyDescent="0.2"/>
    <row r="33463" x14ac:dyDescent="0.2"/>
    <row r="33464" x14ac:dyDescent="0.2"/>
    <row r="33465" x14ac:dyDescent="0.2"/>
    <row r="33466" x14ac:dyDescent="0.2"/>
    <row r="33467" x14ac:dyDescent="0.2"/>
    <row r="33468" x14ac:dyDescent="0.2"/>
    <row r="33469" x14ac:dyDescent="0.2"/>
    <row r="33470" x14ac:dyDescent="0.2"/>
    <row r="33471" x14ac:dyDescent="0.2"/>
    <row r="33472" x14ac:dyDescent="0.2"/>
    <row r="33473" x14ac:dyDescent="0.2"/>
    <row r="33474" x14ac:dyDescent="0.2"/>
    <row r="33475" x14ac:dyDescent="0.2"/>
    <row r="33476" x14ac:dyDescent="0.2"/>
    <row r="33477" x14ac:dyDescent="0.2"/>
    <row r="33478" x14ac:dyDescent="0.2"/>
    <row r="33479" x14ac:dyDescent="0.2"/>
    <row r="33480" x14ac:dyDescent="0.2"/>
    <row r="33481" x14ac:dyDescent="0.2"/>
    <row r="33482" x14ac:dyDescent="0.2"/>
    <row r="33483" x14ac:dyDescent="0.2"/>
    <row r="33484" x14ac:dyDescent="0.2"/>
    <row r="33485" x14ac:dyDescent="0.2"/>
    <row r="33486" x14ac:dyDescent="0.2"/>
    <row r="33487" x14ac:dyDescent="0.2"/>
    <row r="33488" x14ac:dyDescent="0.2"/>
    <row r="33489" x14ac:dyDescent="0.2"/>
    <row r="33490" x14ac:dyDescent="0.2"/>
    <row r="33491" x14ac:dyDescent="0.2"/>
    <row r="33492" x14ac:dyDescent="0.2"/>
    <row r="33493" x14ac:dyDescent="0.2"/>
    <row r="33494" x14ac:dyDescent="0.2"/>
    <row r="33495" x14ac:dyDescent="0.2"/>
    <row r="33496" x14ac:dyDescent="0.2"/>
    <row r="33497" x14ac:dyDescent="0.2"/>
    <row r="33498" x14ac:dyDescent="0.2"/>
    <row r="33499" x14ac:dyDescent="0.2"/>
    <row r="33500" x14ac:dyDescent="0.2"/>
    <row r="33501" x14ac:dyDescent="0.2"/>
    <row r="33502" x14ac:dyDescent="0.2"/>
    <row r="33503" x14ac:dyDescent="0.2"/>
    <row r="33504" x14ac:dyDescent="0.2"/>
    <row r="33505" x14ac:dyDescent="0.2"/>
    <row r="33506" x14ac:dyDescent="0.2"/>
    <row r="33507" x14ac:dyDescent="0.2"/>
    <row r="33508" x14ac:dyDescent="0.2"/>
    <row r="33509" x14ac:dyDescent="0.2"/>
    <row r="33510" x14ac:dyDescent="0.2"/>
    <row r="33511" x14ac:dyDescent="0.2"/>
    <row r="33512" x14ac:dyDescent="0.2"/>
    <row r="33513" x14ac:dyDescent="0.2"/>
    <row r="33514" x14ac:dyDescent="0.2"/>
    <row r="33515" x14ac:dyDescent="0.2"/>
    <row r="33516" x14ac:dyDescent="0.2"/>
    <row r="33517" x14ac:dyDescent="0.2"/>
    <row r="33518" x14ac:dyDescent="0.2"/>
    <row r="33519" x14ac:dyDescent="0.2"/>
    <row r="33520" x14ac:dyDescent="0.2"/>
    <row r="33521" x14ac:dyDescent="0.2"/>
    <row r="33522" x14ac:dyDescent="0.2"/>
    <row r="33523" x14ac:dyDescent="0.2"/>
    <row r="33524" x14ac:dyDescent="0.2"/>
    <row r="33525" x14ac:dyDescent="0.2"/>
    <row r="33526" x14ac:dyDescent="0.2"/>
    <row r="33527" x14ac:dyDescent="0.2"/>
    <row r="33528" x14ac:dyDescent="0.2"/>
    <row r="33529" x14ac:dyDescent="0.2"/>
    <row r="33530" x14ac:dyDescent="0.2"/>
    <row r="33531" x14ac:dyDescent="0.2"/>
    <row r="33532" x14ac:dyDescent="0.2"/>
    <row r="33533" x14ac:dyDescent="0.2"/>
    <row r="33534" x14ac:dyDescent="0.2"/>
    <row r="33535" x14ac:dyDescent="0.2"/>
    <row r="33536" x14ac:dyDescent="0.2"/>
    <row r="33537" x14ac:dyDescent="0.2"/>
    <row r="33538" x14ac:dyDescent="0.2"/>
    <row r="33539" x14ac:dyDescent="0.2"/>
    <row r="33540" x14ac:dyDescent="0.2"/>
    <row r="33541" x14ac:dyDescent="0.2"/>
    <row r="33542" x14ac:dyDescent="0.2"/>
    <row r="33543" x14ac:dyDescent="0.2"/>
    <row r="33544" x14ac:dyDescent="0.2"/>
    <row r="33545" x14ac:dyDescent="0.2"/>
    <row r="33546" x14ac:dyDescent="0.2"/>
    <row r="33547" x14ac:dyDescent="0.2"/>
    <row r="33548" x14ac:dyDescent="0.2"/>
    <row r="33549" x14ac:dyDescent="0.2"/>
    <row r="33550" x14ac:dyDescent="0.2"/>
    <row r="33551" x14ac:dyDescent="0.2"/>
    <row r="33552" x14ac:dyDescent="0.2"/>
    <row r="33553" x14ac:dyDescent="0.2"/>
    <row r="33554" x14ac:dyDescent="0.2"/>
    <row r="33555" x14ac:dyDescent="0.2"/>
    <row r="33556" x14ac:dyDescent="0.2"/>
    <row r="33557" x14ac:dyDescent="0.2"/>
    <row r="33558" x14ac:dyDescent="0.2"/>
    <row r="33559" x14ac:dyDescent="0.2"/>
    <row r="33560" x14ac:dyDescent="0.2"/>
    <row r="33561" x14ac:dyDescent="0.2"/>
    <row r="33562" x14ac:dyDescent="0.2"/>
    <row r="33563" x14ac:dyDescent="0.2"/>
    <row r="33564" x14ac:dyDescent="0.2"/>
    <row r="33565" x14ac:dyDescent="0.2"/>
    <row r="33566" x14ac:dyDescent="0.2"/>
    <row r="33567" x14ac:dyDescent="0.2"/>
    <row r="33568" x14ac:dyDescent="0.2"/>
    <row r="33569" x14ac:dyDescent="0.2"/>
    <row r="33570" x14ac:dyDescent="0.2"/>
    <row r="33571" x14ac:dyDescent="0.2"/>
    <row r="33572" x14ac:dyDescent="0.2"/>
    <row r="33573" x14ac:dyDescent="0.2"/>
    <row r="33574" x14ac:dyDescent="0.2"/>
    <row r="33575" x14ac:dyDescent="0.2"/>
    <row r="33576" x14ac:dyDescent="0.2"/>
    <row r="33577" x14ac:dyDescent="0.2"/>
    <row r="33578" x14ac:dyDescent="0.2"/>
    <row r="33579" x14ac:dyDescent="0.2"/>
    <row r="33580" x14ac:dyDescent="0.2"/>
    <row r="33581" x14ac:dyDescent="0.2"/>
    <row r="33582" x14ac:dyDescent="0.2"/>
    <row r="33583" x14ac:dyDescent="0.2"/>
    <row r="33584" x14ac:dyDescent="0.2"/>
    <row r="33585" x14ac:dyDescent="0.2"/>
    <row r="33586" x14ac:dyDescent="0.2"/>
    <row r="33587" x14ac:dyDescent="0.2"/>
    <row r="33588" x14ac:dyDescent="0.2"/>
    <row r="33589" x14ac:dyDescent="0.2"/>
    <row r="33590" x14ac:dyDescent="0.2"/>
    <row r="33591" x14ac:dyDescent="0.2"/>
    <row r="33592" x14ac:dyDescent="0.2"/>
    <row r="33593" x14ac:dyDescent="0.2"/>
    <row r="33594" x14ac:dyDescent="0.2"/>
    <row r="33595" x14ac:dyDescent="0.2"/>
    <row r="33596" x14ac:dyDescent="0.2"/>
    <row r="33597" x14ac:dyDescent="0.2"/>
    <row r="33598" x14ac:dyDescent="0.2"/>
    <row r="33599" x14ac:dyDescent="0.2"/>
    <row r="33600" x14ac:dyDescent="0.2"/>
    <row r="33601" x14ac:dyDescent="0.2"/>
    <row r="33602" x14ac:dyDescent="0.2"/>
    <row r="33603" x14ac:dyDescent="0.2"/>
    <row r="33604" x14ac:dyDescent="0.2"/>
    <row r="33605" x14ac:dyDescent="0.2"/>
    <row r="33606" x14ac:dyDescent="0.2"/>
    <row r="33607" x14ac:dyDescent="0.2"/>
    <row r="33608" x14ac:dyDescent="0.2"/>
    <row r="33609" x14ac:dyDescent="0.2"/>
    <row r="33610" x14ac:dyDescent="0.2"/>
    <row r="33611" x14ac:dyDescent="0.2"/>
    <row r="33612" x14ac:dyDescent="0.2"/>
    <row r="33613" x14ac:dyDescent="0.2"/>
    <row r="33614" x14ac:dyDescent="0.2"/>
    <row r="33615" x14ac:dyDescent="0.2"/>
    <row r="33616" x14ac:dyDescent="0.2"/>
    <row r="33617" x14ac:dyDescent="0.2"/>
    <row r="33618" x14ac:dyDescent="0.2"/>
    <row r="33619" x14ac:dyDescent="0.2"/>
    <row r="33620" x14ac:dyDescent="0.2"/>
    <row r="33621" x14ac:dyDescent="0.2"/>
    <row r="33622" x14ac:dyDescent="0.2"/>
    <row r="33623" x14ac:dyDescent="0.2"/>
    <row r="33624" x14ac:dyDescent="0.2"/>
    <row r="33625" x14ac:dyDescent="0.2"/>
    <row r="33626" x14ac:dyDescent="0.2"/>
    <row r="33627" x14ac:dyDescent="0.2"/>
    <row r="33628" x14ac:dyDescent="0.2"/>
    <row r="33629" x14ac:dyDescent="0.2"/>
    <row r="33630" x14ac:dyDescent="0.2"/>
    <row r="33631" x14ac:dyDescent="0.2"/>
    <row r="33632" x14ac:dyDescent="0.2"/>
    <row r="33633" x14ac:dyDescent="0.2"/>
    <row r="33634" x14ac:dyDescent="0.2"/>
    <row r="33635" x14ac:dyDescent="0.2"/>
    <row r="33636" x14ac:dyDescent="0.2"/>
    <row r="33637" x14ac:dyDescent="0.2"/>
    <row r="33638" x14ac:dyDescent="0.2"/>
    <row r="33639" x14ac:dyDescent="0.2"/>
    <row r="33640" x14ac:dyDescent="0.2"/>
    <row r="33641" x14ac:dyDescent="0.2"/>
    <row r="33642" x14ac:dyDescent="0.2"/>
    <row r="33643" x14ac:dyDescent="0.2"/>
    <row r="33644" x14ac:dyDescent="0.2"/>
    <row r="33645" x14ac:dyDescent="0.2"/>
    <row r="33646" x14ac:dyDescent="0.2"/>
    <row r="33647" x14ac:dyDescent="0.2"/>
    <row r="33648" x14ac:dyDescent="0.2"/>
    <row r="33649" x14ac:dyDescent="0.2"/>
    <row r="33650" x14ac:dyDescent="0.2"/>
    <row r="33651" x14ac:dyDescent="0.2"/>
    <row r="33652" x14ac:dyDescent="0.2"/>
    <row r="33653" x14ac:dyDescent="0.2"/>
    <row r="33654" x14ac:dyDescent="0.2"/>
    <row r="33655" x14ac:dyDescent="0.2"/>
    <row r="33656" x14ac:dyDescent="0.2"/>
    <row r="33657" x14ac:dyDescent="0.2"/>
    <row r="33658" x14ac:dyDescent="0.2"/>
    <row r="33659" x14ac:dyDescent="0.2"/>
    <row r="33660" x14ac:dyDescent="0.2"/>
    <row r="33661" x14ac:dyDescent="0.2"/>
    <row r="33662" x14ac:dyDescent="0.2"/>
    <row r="33663" x14ac:dyDescent="0.2"/>
    <row r="33664" x14ac:dyDescent="0.2"/>
    <row r="33665" x14ac:dyDescent="0.2"/>
    <row r="33666" x14ac:dyDescent="0.2"/>
    <row r="33667" x14ac:dyDescent="0.2"/>
    <row r="33668" x14ac:dyDescent="0.2"/>
    <row r="33669" x14ac:dyDescent="0.2"/>
    <row r="33670" x14ac:dyDescent="0.2"/>
    <row r="33671" x14ac:dyDescent="0.2"/>
    <row r="33672" x14ac:dyDescent="0.2"/>
    <row r="33673" x14ac:dyDescent="0.2"/>
    <row r="33674" x14ac:dyDescent="0.2"/>
    <row r="33675" x14ac:dyDescent="0.2"/>
    <row r="33676" x14ac:dyDescent="0.2"/>
    <row r="33677" x14ac:dyDescent="0.2"/>
    <row r="33678" x14ac:dyDescent="0.2"/>
    <row r="33679" x14ac:dyDescent="0.2"/>
    <row r="33680" x14ac:dyDescent="0.2"/>
    <row r="33681" x14ac:dyDescent="0.2"/>
    <row r="33682" x14ac:dyDescent="0.2"/>
    <row r="33683" x14ac:dyDescent="0.2"/>
    <row r="33684" x14ac:dyDescent="0.2"/>
    <row r="33685" x14ac:dyDescent="0.2"/>
    <row r="33686" x14ac:dyDescent="0.2"/>
    <row r="33687" x14ac:dyDescent="0.2"/>
    <row r="33688" x14ac:dyDescent="0.2"/>
    <row r="33689" x14ac:dyDescent="0.2"/>
    <row r="33690" x14ac:dyDescent="0.2"/>
    <row r="33691" x14ac:dyDescent="0.2"/>
    <row r="33692" x14ac:dyDescent="0.2"/>
    <row r="33693" x14ac:dyDescent="0.2"/>
    <row r="33694" x14ac:dyDescent="0.2"/>
    <row r="33695" x14ac:dyDescent="0.2"/>
    <row r="33696" x14ac:dyDescent="0.2"/>
    <row r="33697" x14ac:dyDescent="0.2"/>
    <row r="33698" x14ac:dyDescent="0.2"/>
    <row r="33699" x14ac:dyDescent="0.2"/>
    <row r="33700" x14ac:dyDescent="0.2"/>
    <row r="33701" x14ac:dyDescent="0.2"/>
    <row r="33702" x14ac:dyDescent="0.2"/>
    <row r="33703" x14ac:dyDescent="0.2"/>
    <row r="33704" x14ac:dyDescent="0.2"/>
    <row r="33705" x14ac:dyDescent="0.2"/>
    <row r="33706" x14ac:dyDescent="0.2"/>
    <row r="33707" x14ac:dyDescent="0.2"/>
    <row r="33708" x14ac:dyDescent="0.2"/>
    <row r="33709" x14ac:dyDescent="0.2"/>
    <row r="33710" x14ac:dyDescent="0.2"/>
    <row r="33711" x14ac:dyDescent="0.2"/>
    <row r="33712" x14ac:dyDescent="0.2"/>
    <row r="33713" x14ac:dyDescent="0.2"/>
    <row r="33714" x14ac:dyDescent="0.2"/>
    <row r="33715" x14ac:dyDescent="0.2"/>
    <row r="33716" x14ac:dyDescent="0.2"/>
    <row r="33717" x14ac:dyDescent="0.2"/>
    <row r="33718" x14ac:dyDescent="0.2"/>
    <row r="33719" x14ac:dyDescent="0.2"/>
    <row r="33720" x14ac:dyDescent="0.2"/>
    <row r="33721" x14ac:dyDescent="0.2"/>
    <row r="33722" x14ac:dyDescent="0.2"/>
    <row r="33723" x14ac:dyDescent="0.2"/>
    <row r="33724" x14ac:dyDescent="0.2"/>
    <row r="33725" x14ac:dyDescent="0.2"/>
    <row r="33726" x14ac:dyDescent="0.2"/>
    <row r="33727" x14ac:dyDescent="0.2"/>
    <row r="33728" x14ac:dyDescent="0.2"/>
    <row r="33729" x14ac:dyDescent="0.2"/>
    <row r="33730" x14ac:dyDescent="0.2"/>
    <row r="33731" x14ac:dyDescent="0.2"/>
    <row r="33732" x14ac:dyDescent="0.2"/>
    <row r="33733" x14ac:dyDescent="0.2"/>
    <row r="33734" x14ac:dyDescent="0.2"/>
    <row r="33735" x14ac:dyDescent="0.2"/>
    <row r="33736" x14ac:dyDescent="0.2"/>
    <row r="33737" x14ac:dyDescent="0.2"/>
    <row r="33738" x14ac:dyDescent="0.2"/>
    <row r="33739" x14ac:dyDescent="0.2"/>
    <row r="33740" x14ac:dyDescent="0.2"/>
    <row r="33741" x14ac:dyDescent="0.2"/>
    <row r="33742" x14ac:dyDescent="0.2"/>
    <row r="33743" x14ac:dyDescent="0.2"/>
    <row r="33744" x14ac:dyDescent="0.2"/>
    <row r="33745" x14ac:dyDescent="0.2"/>
    <row r="33746" x14ac:dyDescent="0.2"/>
    <row r="33747" x14ac:dyDescent="0.2"/>
    <row r="33748" x14ac:dyDescent="0.2"/>
    <row r="33749" x14ac:dyDescent="0.2"/>
    <row r="33750" x14ac:dyDescent="0.2"/>
    <row r="33751" x14ac:dyDescent="0.2"/>
    <row r="33752" x14ac:dyDescent="0.2"/>
    <row r="33753" x14ac:dyDescent="0.2"/>
    <row r="33754" x14ac:dyDescent="0.2"/>
    <row r="33755" x14ac:dyDescent="0.2"/>
    <row r="33756" x14ac:dyDescent="0.2"/>
    <row r="33757" x14ac:dyDescent="0.2"/>
    <row r="33758" x14ac:dyDescent="0.2"/>
    <row r="33759" x14ac:dyDescent="0.2"/>
    <row r="33760" x14ac:dyDescent="0.2"/>
    <row r="33761" x14ac:dyDescent="0.2"/>
    <row r="33762" x14ac:dyDescent="0.2"/>
    <row r="33763" x14ac:dyDescent="0.2"/>
    <row r="33764" x14ac:dyDescent="0.2"/>
    <row r="33765" x14ac:dyDescent="0.2"/>
    <row r="33766" x14ac:dyDescent="0.2"/>
    <row r="33767" x14ac:dyDescent="0.2"/>
    <row r="33768" x14ac:dyDescent="0.2"/>
    <row r="33769" x14ac:dyDescent="0.2"/>
    <row r="33770" x14ac:dyDescent="0.2"/>
    <row r="33771" x14ac:dyDescent="0.2"/>
    <row r="33772" x14ac:dyDescent="0.2"/>
    <row r="33773" x14ac:dyDescent="0.2"/>
    <row r="33774" x14ac:dyDescent="0.2"/>
    <row r="33775" x14ac:dyDescent="0.2"/>
    <row r="33776" x14ac:dyDescent="0.2"/>
    <row r="33777" x14ac:dyDescent="0.2"/>
    <row r="33778" x14ac:dyDescent="0.2"/>
    <row r="33779" x14ac:dyDescent="0.2"/>
    <row r="33780" x14ac:dyDescent="0.2"/>
    <row r="33781" x14ac:dyDescent="0.2"/>
    <row r="33782" x14ac:dyDescent="0.2"/>
    <row r="33783" x14ac:dyDescent="0.2"/>
    <row r="33784" x14ac:dyDescent="0.2"/>
    <row r="33785" x14ac:dyDescent="0.2"/>
    <row r="33786" x14ac:dyDescent="0.2"/>
    <row r="33787" x14ac:dyDescent="0.2"/>
    <row r="33788" x14ac:dyDescent="0.2"/>
    <row r="33789" x14ac:dyDescent="0.2"/>
    <row r="33790" x14ac:dyDescent="0.2"/>
    <row r="33791" x14ac:dyDescent="0.2"/>
    <row r="33792" x14ac:dyDescent="0.2"/>
    <row r="33793" x14ac:dyDescent="0.2"/>
    <row r="33794" x14ac:dyDescent="0.2"/>
    <row r="33795" x14ac:dyDescent="0.2"/>
    <row r="33796" x14ac:dyDescent="0.2"/>
    <row r="33797" x14ac:dyDescent="0.2"/>
    <row r="33798" x14ac:dyDescent="0.2"/>
    <row r="33799" x14ac:dyDescent="0.2"/>
    <row r="33800" x14ac:dyDescent="0.2"/>
    <row r="33801" x14ac:dyDescent="0.2"/>
    <row r="33802" x14ac:dyDescent="0.2"/>
    <row r="33803" x14ac:dyDescent="0.2"/>
    <row r="33804" x14ac:dyDescent="0.2"/>
    <row r="33805" x14ac:dyDescent="0.2"/>
    <row r="33806" x14ac:dyDescent="0.2"/>
    <row r="33807" x14ac:dyDescent="0.2"/>
    <row r="33808" x14ac:dyDescent="0.2"/>
    <row r="33809" x14ac:dyDescent="0.2"/>
    <row r="33810" x14ac:dyDescent="0.2"/>
    <row r="33811" x14ac:dyDescent="0.2"/>
    <row r="33812" x14ac:dyDescent="0.2"/>
    <row r="33813" x14ac:dyDescent="0.2"/>
    <row r="33814" x14ac:dyDescent="0.2"/>
    <row r="33815" x14ac:dyDescent="0.2"/>
    <row r="33816" x14ac:dyDescent="0.2"/>
    <row r="33817" x14ac:dyDescent="0.2"/>
    <row r="33818" x14ac:dyDescent="0.2"/>
    <row r="33819" x14ac:dyDescent="0.2"/>
    <row r="33820" x14ac:dyDescent="0.2"/>
    <row r="33821" x14ac:dyDescent="0.2"/>
    <row r="33822" x14ac:dyDescent="0.2"/>
    <row r="33823" x14ac:dyDescent="0.2"/>
    <row r="33824" x14ac:dyDescent="0.2"/>
    <row r="33825" x14ac:dyDescent="0.2"/>
    <row r="33826" x14ac:dyDescent="0.2"/>
    <row r="33827" x14ac:dyDescent="0.2"/>
    <row r="33828" x14ac:dyDescent="0.2"/>
    <row r="33829" x14ac:dyDescent="0.2"/>
    <row r="33830" x14ac:dyDescent="0.2"/>
    <row r="33831" x14ac:dyDescent="0.2"/>
    <row r="33832" x14ac:dyDescent="0.2"/>
    <row r="33833" x14ac:dyDescent="0.2"/>
    <row r="33834" x14ac:dyDescent="0.2"/>
    <row r="33835" x14ac:dyDescent="0.2"/>
    <row r="33836" x14ac:dyDescent="0.2"/>
    <row r="33837" x14ac:dyDescent="0.2"/>
    <row r="33838" x14ac:dyDescent="0.2"/>
    <row r="33839" x14ac:dyDescent="0.2"/>
    <row r="33840" x14ac:dyDescent="0.2"/>
    <row r="33841" x14ac:dyDescent="0.2"/>
    <row r="33842" x14ac:dyDescent="0.2"/>
    <row r="33843" x14ac:dyDescent="0.2"/>
    <row r="33844" x14ac:dyDescent="0.2"/>
    <row r="33845" x14ac:dyDescent="0.2"/>
    <row r="33846" x14ac:dyDescent="0.2"/>
    <row r="33847" x14ac:dyDescent="0.2"/>
    <row r="33848" x14ac:dyDescent="0.2"/>
    <row r="33849" x14ac:dyDescent="0.2"/>
    <row r="33850" x14ac:dyDescent="0.2"/>
    <row r="33851" x14ac:dyDescent="0.2"/>
    <row r="33852" x14ac:dyDescent="0.2"/>
    <row r="33853" x14ac:dyDescent="0.2"/>
    <row r="33854" x14ac:dyDescent="0.2"/>
    <row r="33855" x14ac:dyDescent="0.2"/>
    <row r="33856" x14ac:dyDescent="0.2"/>
    <row r="33857" x14ac:dyDescent="0.2"/>
    <row r="33858" x14ac:dyDescent="0.2"/>
    <row r="33859" x14ac:dyDescent="0.2"/>
    <row r="33860" x14ac:dyDescent="0.2"/>
    <row r="33861" x14ac:dyDescent="0.2"/>
    <row r="33862" x14ac:dyDescent="0.2"/>
    <row r="33863" x14ac:dyDescent="0.2"/>
    <row r="33864" x14ac:dyDescent="0.2"/>
    <row r="33865" x14ac:dyDescent="0.2"/>
    <row r="33866" x14ac:dyDescent="0.2"/>
    <row r="33867" x14ac:dyDescent="0.2"/>
    <row r="33868" x14ac:dyDescent="0.2"/>
    <row r="33869" x14ac:dyDescent="0.2"/>
    <row r="33870" x14ac:dyDescent="0.2"/>
    <row r="33871" x14ac:dyDescent="0.2"/>
    <row r="33872" x14ac:dyDescent="0.2"/>
    <row r="33873" x14ac:dyDescent="0.2"/>
    <row r="33874" x14ac:dyDescent="0.2"/>
    <row r="33875" x14ac:dyDescent="0.2"/>
    <row r="33876" x14ac:dyDescent="0.2"/>
    <row r="33877" x14ac:dyDescent="0.2"/>
    <row r="33878" x14ac:dyDescent="0.2"/>
    <row r="33879" x14ac:dyDescent="0.2"/>
    <row r="33880" x14ac:dyDescent="0.2"/>
    <row r="33881" x14ac:dyDescent="0.2"/>
    <row r="33882" x14ac:dyDescent="0.2"/>
    <row r="33883" x14ac:dyDescent="0.2"/>
    <row r="33884" x14ac:dyDescent="0.2"/>
    <row r="33885" x14ac:dyDescent="0.2"/>
    <row r="33886" x14ac:dyDescent="0.2"/>
    <row r="33887" x14ac:dyDescent="0.2"/>
    <row r="33888" x14ac:dyDescent="0.2"/>
    <row r="33889" x14ac:dyDescent="0.2"/>
    <row r="33890" x14ac:dyDescent="0.2"/>
    <row r="33891" x14ac:dyDescent="0.2"/>
    <row r="33892" x14ac:dyDescent="0.2"/>
    <row r="33893" x14ac:dyDescent="0.2"/>
    <row r="33894" x14ac:dyDescent="0.2"/>
    <row r="33895" x14ac:dyDescent="0.2"/>
    <row r="33896" x14ac:dyDescent="0.2"/>
    <row r="33897" x14ac:dyDescent="0.2"/>
    <row r="33898" x14ac:dyDescent="0.2"/>
    <row r="33899" x14ac:dyDescent="0.2"/>
    <row r="33900" x14ac:dyDescent="0.2"/>
    <row r="33901" x14ac:dyDescent="0.2"/>
    <row r="33902" x14ac:dyDescent="0.2"/>
    <row r="33903" x14ac:dyDescent="0.2"/>
    <row r="33904" x14ac:dyDescent="0.2"/>
    <row r="33905" x14ac:dyDescent="0.2"/>
    <row r="33906" x14ac:dyDescent="0.2"/>
    <row r="33907" x14ac:dyDescent="0.2"/>
    <row r="33908" x14ac:dyDescent="0.2"/>
    <row r="33909" x14ac:dyDescent="0.2"/>
    <row r="33910" x14ac:dyDescent="0.2"/>
    <row r="33911" x14ac:dyDescent="0.2"/>
    <row r="33912" x14ac:dyDescent="0.2"/>
    <row r="33913" x14ac:dyDescent="0.2"/>
    <row r="33914" x14ac:dyDescent="0.2"/>
    <row r="33915" x14ac:dyDescent="0.2"/>
    <row r="33916" x14ac:dyDescent="0.2"/>
    <row r="33917" x14ac:dyDescent="0.2"/>
    <row r="33918" x14ac:dyDescent="0.2"/>
    <row r="33919" x14ac:dyDescent="0.2"/>
    <row r="33920" x14ac:dyDescent="0.2"/>
    <row r="33921" x14ac:dyDescent="0.2"/>
    <row r="33922" x14ac:dyDescent="0.2"/>
    <row r="33923" x14ac:dyDescent="0.2"/>
    <row r="33924" x14ac:dyDescent="0.2"/>
    <row r="33925" x14ac:dyDescent="0.2"/>
    <row r="33926" x14ac:dyDescent="0.2"/>
    <row r="33927" x14ac:dyDescent="0.2"/>
    <row r="33928" x14ac:dyDescent="0.2"/>
    <row r="33929" x14ac:dyDescent="0.2"/>
    <row r="33930" x14ac:dyDescent="0.2"/>
    <row r="33931" x14ac:dyDescent="0.2"/>
    <row r="33932" x14ac:dyDescent="0.2"/>
    <row r="33933" x14ac:dyDescent="0.2"/>
    <row r="33934" x14ac:dyDescent="0.2"/>
    <row r="33935" x14ac:dyDescent="0.2"/>
    <row r="33936" x14ac:dyDescent="0.2"/>
    <row r="33937" x14ac:dyDescent="0.2"/>
    <row r="33938" x14ac:dyDescent="0.2"/>
    <row r="33939" x14ac:dyDescent="0.2"/>
    <row r="33940" x14ac:dyDescent="0.2"/>
    <row r="33941" x14ac:dyDescent="0.2"/>
    <row r="33942" x14ac:dyDescent="0.2"/>
    <row r="33943" x14ac:dyDescent="0.2"/>
    <row r="33944" x14ac:dyDescent="0.2"/>
    <row r="33945" x14ac:dyDescent="0.2"/>
    <row r="33946" x14ac:dyDescent="0.2"/>
    <row r="33947" x14ac:dyDescent="0.2"/>
    <row r="33948" x14ac:dyDescent="0.2"/>
    <row r="33949" x14ac:dyDescent="0.2"/>
    <row r="33950" x14ac:dyDescent="0.2"/>
    <row r="33951" x14ac:dyDescent="0.2"/>
    <row r="33952" x14ac:dyDescent="0.2"/>
    <row r="33953" x14ac:dyDescent="0.2"/>
    <row r="33954" x14ac:dyDescent="0.2"/>
    <row r="33955" x14ac:dyDescent="0.2"/>
    <row r="33956" x14ac:dyDescent="0.2"/>
    <row r="33957" x14ac:dyDescent="0.2"/>
    <row r="33958" x14ac:dyDescent="0.2"/>
    <row r="33959" x14ac:dyDescent="0.2"/>
    <row r="33960" x14ac:dyDescent="0.2"/>
    <row r="33961" x14ac:dyDescent="0.2"/>
    <row r="33962" x14ac:dyDescent="0.2"/>
    <row r="33963" x14ac:dyDescent="0.2"/>
    <row r="33964" x14ac:dyDescent="0.2"/>
    <row r="33965" x14ac:dyDescent="0.2"/>
    <row r="33966" x14ac:dyDescent="0.2"/>
    <row r="33967" x14ac:dyDescent="0.2"/>
    <row r="33968" x14ac:dyDescent="0.2"/>
    <row r="33969" x14ac:dyDescent="0.2"/>
    <row r="33970" x14ac:dyDescent="0.2"/>
    <row r="33971" x14ac:dyDescent="0.2"/>
    <row r="33972" x14ac:dyDescent="0.2"/>
    <row r="33973" x14ac:dyDescent="0.2"/>
    <row r="33974" x14ac:dyDescent="0.2"/>
    <row r="33975" x14ac:dyDescent="0.2"/>
    <row r="33976" x14ac:dyDescent="0.2"/>
    <row r="33977" x14ac:dyDescent="0.2"/>
    <row r="33978" x14ac:dyDescent="0.2"/>
    <row r="33979" x14ac:dyDescent="0.2"/>
    <row r="33980" x14ac:dyDescent="0.2"/>
    <row r="33981" x14ac:dyDescent="0.2"/>
    <row r="33982" x14ac:dyDescent="0.2"/>
    <row r="33983" x14ac:dyDescent="0.2"/>
    <row r="33984" x14ac:dyDescent="0.2"/>
    <row r="33985" x14ac:dyDescent="0.2"/>
    <row r="33986" x14ac:dyDescent="0.2"/>
    <row r="33987" x14ac:dyDescent="0.2"/>
    <row r="33988" x14ac:dyDescent="0.2"/>
    <row r="33989" x14ac:dyDescent="0.2"/>
    <row r="33990" x14ac:dyDescent="0.2"/>
    <row r="33991" x14ac:dyDescent="0.2"/>
    <row r="33992" x14ac:dyDescent="0.2"/>
    <row r="33993" x14ac:dyDescent="0.2"/>
    <row r="33994" x14ac:dyDescent="0.2"/>
    <row r="33995" x14ac:dyDescent="0.2"/>
    <row r="33996" x14ac:dyDescent="0.2"/>
    <row r="33997" x14ac:dyDescent="0.2"/>
    <row r="33998" x14ac:dyDescent="0.2"/>
    <row r="33999" x14ac:dyDescent="0.2"/>
    <row r="34000" x14ac:dyDescent="0.2"/>
    <row r="34001" x14ac:dyDescent="0.2"/>
    <row r="34002" x14ac:dyDescent="0.2"/>
    <row r="34003" x14ac:dyDescent="0.2"/>
    <row r="34004" x14ac:dyDescent="0.2"/>
    <row r="34005" x14ac:dyDescent="0.2"/>
    <row r="34006" x14ac:dyDescent="0.2"/>
    <row r="34007" x14ac:dyDescent="0.2"/>
    <row r="34008" x14ac:dyDescent="0.2"/>
    <row r="34009" x14ac:dyDescent="0.2"/>
    <row r="34010" x14ac:dyDescent="0.2"/>
    <row r="34011" x14ac:dyDescent="0.2"/>
    <row r="34012" x14ac:dyDescent="0.2"/>
    <row r="34013" x14ac:dyDescent="0.2"/>
    <row r="34014" x14ac:dyDescent="0.2"/>
    <row r="34015" x14ac:dyDescent="0.2"/>
    <row r="34016" x14ac:dyDescent="0.2"/>
    <row r="34017" x14ac:dyDescent="0.2"/>
    <row r="34018" x14ac:dyDescent="0.2"/>
    <row r="34019" x14ac:dyDescent="0.2"/>
    <row r="34020" x14ac:dyDescent="0.2"/>
    <row r="34021" x14ac:dyDescent="0.2"/>
    <row r="34022" x14ac:dyDescent="0.2"/>
    <row r="34023" x14ac:dyDescent="0.2"/>
    <row r="34024" x14ac:dyDescent="0.2"/>
    <row r="34025" x14ac:dyDescent="0.2"/>
    <row r="34026" x14ac:dyDescent="0.2"/>
    <row r="34027" x14ac:dyDescent="0.2"/>
    <row r="34028" x14ac:dyDescent="0.2"/>
    <row r="34029" x14ac:dyDescent="0.2"/>
    <row r="34030" x14ac:dyDescent="0.2"/>
    <row r="34031" x14ac:dyDescent="0.2"/>
    <row r="34032" x14ac:dyDescent="0.2"/>
    <row r="34033" x14ac:dyDescent="0.2"/>
    <row r="34034" x14ac:dyDescent="0.2"/>
    <row r="34035" x14ac:dyDescent="0.2"/>
    <row r="34036" x14ac:dyDescent="0.2"/>
    <row r="34037" x14ac:dyDescent="0.2"/>
    <row r="34038" x14ac:dyDescent="0.2"/>
    <row r="34039" x14ac:dyDescent="0.2"/>
    <row r="34040" x14ac:dyDescent="0.2"/>
    <row r="34041" x14ac:dyDescent="0.2"/>
    <row r="34042" x14ac:dyDescent="0.2"/>
    <row r="34043" x14ac:dyDescent="0.2"/>
    <row r="34044" x14ac:dyDescent="0.2"/>
    <row r="34045" x14ac:dyDescent="0.2"/>
    <row r="34046" x14ac:dyDescent="0.2"/>
    <row r="34047" x14ac:dyDescent="0.2"/>
    <row r="34048" x14ac:dyDescent="0.2"/>
    <row r="34049" x14ac:dyDescent="0.2"/>
    <row r="34050" x14ac:dyDescent="0.2"/>
    <row r="34051" x14ac:dyDescent="0.2"/>
    <row r="34052" x14ac:dyDescent="0.2"/>
    <row r="34053" x14ac:dyDescent="0.2"/>
    <row r="34054" x14ac:dyDescent="0.2"/>
    <row r="34055" x14ac:dyDescent="0.2"/>
    <row r="34056" x14ac:dyDescent="0.2"/>
    <row r="34057" x14ac:dyDescent="0.2"/>
    <row r="34058" x14ac:dyDescent="0.2"/>
    <row r="34059" x14ac:dyDescent="0.2"/>
    <row r="34060" x14ac:dyDescent="0.2"/>
    <row r="34061" x14ac:dyDescent="0.2"/>
    <row r="34062" x14ac:dyDescent="0.2"/>
    <row r="34063" x14ac:dyDescent="0.2"/>
    <row r="34064" x14ac:dyDescent="0.2"/>
    <row r="34065" x14ac:dyDescent="0.2"/>
    <row r="34066" x14ac:dyDescent="0.2"/>
    <row r="34067" x14ac:dyDescent="0.2"/>
    <row r="34068" x14ac:dyDescent="0.2"/>
    <row r="34069" x14ac:dyDescent="0.2"/>
    <row r="34070" x14ac:dyDescent="0.2"/>
    <row r="34071" x14ac:dyDescent="0.2"/>
    <row r="34072" x14ac:dyDescent="0.2"/>
    <row r="34073" x14ac:dyDescent="0.2"/>
    <row r="34074" x14ac:dyDescent="0.2"/>
    <row r="34075" x14ac:dyDescent="0.2"/>
    <row r="34076" x14ac:dyDescent="0.2"/>
    <row r="34077" x14ac:dyDescent="0.2"/>
    <row r="34078" x14ac:dyDescent="0.2"/>
    <row r="34079" x14ac:dyDescent="0.2"/>
    <row r="34080" x14ac:dyDescent="0.2"/>
    <row r="34081" x14ac:dyDescent="0.2"/>
    <row r="34082" x14ac:dyDescent="0.2"/>
    <row r="34083" x14ac:dyDescent="0.2"/>
    <row r="34084" x14ac:dyDescent="0.2"/>
    <row r="34085" x14ac:dyDescent="0.2"/>
    <row r="34086" x14ac:dyDescent="0.2"/>
    <row r="34087" x14ac:dyDescent="0.2"/>
    <row r="34088" x14ac:dyDescent="0.2"/>
    <row r="34089" x14ac:dyDescent="0.2"/>
    <row r="34090" x14ac:dyDescent="0.2"/>
    <row r="34091" x14ac:dyDescent="0.2"/>
    <row r="34092" x14ac:dyDescent="0.2"/>
    <row r="34093" x14ac:dyDescent="0.2"/>
    <row r="34094" x14ac:dyDescent="0.2"/>
    <row r="34095" x14ac:dyDescent="0.2"/>
    <row r="34096" x14ac:dyDescent="0.2"/>
    <row r="34097" x14ac:dyDescent="0.2"/>
    <row r="34098" x14ac:dyDescent="0.2"/>
    <row r="34099" x14ac:dyDescent="0.2"/>
    <row r="34100" x14ac:dyDescent="0.2"/>
    <row r="34101" x14ac:dyDescent="0.2"/>
    <row r="34102" x14ac:dyDescent="0.2"/>
    <row r="34103" x14ac:dyDescent="0.2"/>
    <row r="34104" x14ac:dyDescent="0.2"/>
    <row r="34105" x14ac:dyDescent="0.2"/>
    <row r="34106" x14ac:dyDescent="0.2"/>
    <row r="34107" x14ac:dyDescent="0.2"/>
    <row r="34108" x14ac:dyDescent="0.2"/>
    <row r="34109" x14ac:dyDescent="0.2"/>
    <row r="34110" x14ac:dyDescent="0.2"/>
    <row r="34111" x14ac:dyDescent="0.2"/>
    <row r="34112" x14ac:dyDescent="0.2"/>
    <row r="34113" x14ac:dyDescent="0.2"/>
    <row r="34114" x14ac:dyDescent="0.2"/>
    <row r="34115" x14ac:dyDescent="0.2"/>
    <row r="34116" x14ac:dyDescent="0.2"/>
    <row r="34117" x14ac:dyDescent="0.2"/>
    <row r="34118" x14ac:dyDescent="0.2"/>
    <row r="34119" x14ac:dyDescent="0.2"/>
    <row r="34120" x14ac:dyDescent="0.2"/>
    <row r="34121" x14ac:dyDescent="0.2"/>
    <row r="34122" x14ac:dyDescent="0.2"/>
    <row r="34123" x14ac:dyDescent="0.2"/>
    <row r="34124" x14ac:dyDescent="0.2"/>
    <row r="34125" x14ac:dyDescent="0.2"/>
    <row r="34126" x14ac:dyDescent="0.2"/>
    <row r="34127" x14ac:dyDescent="0.2"/>
    <row r="34128" x14ac:dyDescent="0.2"/>
    <row r="34129" x14ac:dyDescent="0.2"/>
    <row r="34130" x14ac:dyDescent="0.2"/>
    <row r="34131" x14ac:dyDescent="0.2"/>
    <row r="34132" x14ac:dyDescent="0.2"/>
    <row r="34133" x14ac:dyDescent="0.2"/>
    <row r="34134" x14ac:dyDescent="0.2"/>
    <row r="34135" x14ac:dyDescent="0.2"/>
    <row r="34136" x14ac:dyDescent="0.2"/>
    <row r="34137" x14ac:dyDescent="0.2"/>
    <row r="34138" x14ac:dyDescent="0.2"/>
    <row r="34139" x14ac:dyDescent="0.2"/>
    <row r="34140" x14ac:dyDescent="0.2"/>
    <row r="34141" x14ac:dyDescent="0.2"/>
    <row r="34142" x14ac:dyDescent="0.2"/>
    <row r="34143" x14ac:dyDescent="0.2"/>
    <row r="34144" x14ac:dyDescent="0.2"/>
    <row r="34145" x14ac:dyDescent="0.2"/>
    <row r="34146" x14ac:dyDescent="0.2"/>
    <row r="34147" x14ac:dyDescent="0.2"/>
    <row r="34148" x14ac:dyDescent="0.2"/>
    <row r="34149" x14ac:dyDescent="0.2"/>
    <row r="34150" x14ac:dyDescent="0.2"/>
    <row r="34151" x14ac:dyDescent="0.2"/>
    <row r="34152" x14ac:dyDescent="0.2"/>
    <row r="34153" x14ac:dyDescent="0.2"/>
    <row r="34154" x14ac:dyDescent="0.2"/>
    <row r="34155" x14ac:dyDescent="0.2"/>
    <row r="34156" x14ac:dyDescent="0.2"/>
    <row r="34157" x14ac:dyDescent="0.2"/>
    <row r="34158" x14ac:dyDescent="0.2"/>
    <row r="34159" x14ac:dyDescent="0.2"/>
    <row r="34160" x14ac:dyDescent="0.2"/>
    <row r="34161" x14ac:dyDescent="0.2"/>
    <row r="34162" x14ac:dyDescent="0.2"/>
    <row r="34163" x14ac:dyDescent="0.2"/>
    <row r="34164" x14ac:dyDescent="0.2"/>
    <row r="34165" x14ac:dyDescent="0.2"/>
    <row r="34166" x14ac:dyDescent="0.2"/>
    <row r="34167" x14ac:dyDescent="0.2"/>
    <row r="34168" x14ac:dyDescent="0.2"/>
    <row r="34169" x14ac:dyDescent="0.2"/>
    <row r="34170" x14ac:dyDescent="0.2"/>
    <row r="34171" x14ac:dyDescent="0.2"/>
    <row r="34172" x14ac:dyDescent="0.2"/>
    <row r="34173" x14ac:dyDescent="0.2"/>
    <row r="34174" x14ac:dyDescent="0.2"/>
    <row r="34175" x14ac:dyDescent="0.2"/>
    <row r="34176" x14ac:dyDescent="0.2"/>
    <row r="34177" x14ac:dyDescent="0.2"/>
    <row r="34178" x14ac:dyDescent="0.2"/>
    <row r="34179" x14ac:dyDescent="0.2"/>
    <row r="34180" x14ac:dyDescent="0.2"/>
    <row r="34181" x14ac:dyDescent="0.2"/>
    <row r="34182" x14ac:dyDescent="0.2"/>
    <row r="34183" x14ac:dyDescent="0.2"/>
    <row r="34184" x14ac:dyDescent="0.2"/>
    <row r="34185" x14ac:dyDescent="0.2"/>
    <row r="34186" x14ac:dyDescent="0.2"/>
    <row r="34187" x14ac:dyDescent="0.2"/>
    <row r="34188" x14ac:dyDescent="0.2"/>
    <row r="34189" x14ac:dyDescent="0.2"/>
    <row r="34190" x14ac:dyDescent="0.2"/>
    <row r="34191" x14ac:dyDescent="0.2"/>
    <row r="34192" x14ac:dyDescent="0.2"/>
    <row r="34193" x14ac:dyDescent="0.2"/>
    <row r="34194" x14ac:dyDescent="0.2"/>
    <row r="34195" x14ac:dyDescent="0.2"/>
    <row r="34196" x14ac:dyDescent="0.2"/>
    <row r="34197" x14ac:dyDescent="0.2"/>
    <row r="34198" x14ac:dyDescent="0.2"/>
    <row r="34199" x14ac:dyDescent="0.2"/>
    <row r="34200" x14ac:dyDescent="0.2"/>
    <row r="34201" x14ac:dyDescent="0.2"/>
    <row r="34202" x14ac:dyDescent="0.2"/>
    <row r="34203" x14ac:dyDescent="0.2"/>
    <row r="34204" x14ac:dyDescent="0.2"/>
    <row r="34205" x14ac:dyDescent="0.2"/>
    <row r="34206" x14ac:dyDescent="0.2"/>
    <row r="34207" x14ac:dyDescent="0.2"/>
    <row r="34208" x14ac:dyDescent="0.2"/>
    <row r="34209" x14ac:dyDescent="0.2"/>
    <row r="34210" x14ac:dyDescent="0.2"/>
    <row r="34211" x14ac:dyDescent="0.2"/>
    <row r="34212" x14ac:dyDescent="0.2"/>
    <row r="34213" x14ac:dyDescent="0.2"/>
    <row r="34214" x14ac:dyDescent="0.2"/>
    <row r="34215" x14ac:dyDescent="0.2"/>
    <row r="34216" x14ac:dyDescent="0.2"/>
    <row r="34217" x14ac:dyDescent="0.2"/>
    <row r="34218" x14ac:dyDescent="0.2"/>
    <row r="34219" x14ac:dyDescent="0.2"/>
    <row r="34220" x14ac:dyDescent="0.2"/>
    <row r="34221" x14ac:dyDescent="0.2"/>
    <row r="34222" x14ac:dyDescent="0.2"/>
    <row r="34223" x14ac:dyDescent="0.2"/>
    <row r="34224" x14ac:dyDescent="0.2"/>
    <row r="34225" x14ac:dyDescent="0.2"/>
    <row r="34226" x14ac:dyDescent="0.2"/>
    <row r="34227" x14ac:dyDescent="0.2"/>
    <row r="34228" x14ac:dyDescent="0.2"/>
    <row r="34229" x14ac:dyDescent="0.2"/>
    <row r="34230" x14ac:dyDescent="0.2"/>
    <row r="34231" x14ac:dyDescent="0.2"/>
    <row r="34232" x14ac:dyDescent="0.2"/>
    <row r="34233" x14ac:dyDescent="0.2"/>
    <row r="34234" x14ac:dyDescent="0.2"/>
    <row r="34235" x14ac:dyDescent="0.2"/>
    <row r="34236" x14ac:dyDescent="0.2"/>
    <row r="34237" x14ac:dyDescent="0.2"/>
    <row r="34238" x14ac:dyDescent="0.2"/>
    <row r="34239" x14ac:dyDescent="0.2"/>
    <row r="34240" x14ac:dyDescent="0.2"/>
    <row r="34241" x14ac:dyDescent="0.2"/>
    <row r="34242" x14ac:dyDescent="0.2"/>
    <row r="34243" x14ac:dyDescent="0.2"/>
    <row r="34244" x14ac:dyDescent="0.2"/>
    <row r="34245" x14ac:dyDescent="0.2"/>
    <row r="34246" x14ac:dyDescent="0.2"/>
    <row r="34247" x14ac:dyDescent="0.2"/>
    <row r="34248" x14ac:dyDescent="0.2"/>
    <row r="34249" x14ac:dyDescent="0.2"/>
    <row r="34250" x14ac:dyDescent="0.2"/>
    <row r="34251" x14ac:dyDescent="0.2"/>
    <row r="34252" x14ac:dyDescent="0.2"/>
    <row r="34253" x14ac:dyDescent="0.2"/>
    <row r="34254" x14ac:dyDescent="0.2"/>
    <row r="34255" x14ac:dyDescent="0.2"/>
    <row r="34256" x14ac:dyDescent="0.2"/>
    <row r="34257" x14ac:dyDescent="0.2"/>
    <row r="34258" x14ac:dyDescent="0.2"/>
    <row r="34259" x14ac:dyDescent="0.2"/>
    <row r="34260" x14ac:dyDescent="0.2"/>
    <row r="34261" x14ac:dyDescent="0.2"/>
    <row r="34262" x14ac:dyDescent="0.2"/>
    <row r="34263" x14ac:dyDescent="0.2"/>
    <row r="34264" x14ac:dyDescent="0.2"/>
    <row r="34265" x14ac:dyDescent="0.2"/>
    <row r="34266" x14ac:dyDescent="0.2"/>
    <row r="34267" x14ac:dyDescent="0.2"/>
    <row r="34268" x14ac:dyDescent="0.2"/>
    <row r="34269" x14ac:dyDescent="0.2"/>
    <row r="34270" x14ac:dyDescent="0.2"/>
    <row r="34271" x14ac:dyDescent="0.2"/>
    <row r="34272" x14ac:dyDescent="0.2"/>
    <row r="34273" x14ac:dyDescent="0.2"/>
    <row r="34274" x14ac:dyDescent="0.2"/>
    <row r="34275" x14ac:dyDescent="0.2"/>
    <row r="34276" x14ac:dyDescent="0.2"/>
    <row r="34277" x14ac:dyDescent="0.2"/>
    <row r="34278" x14ac:dyDescent="0.2"/>
    <row r="34279" x14ac:dyDescent="0.2"/>
    <row r="34280" x14ac:dyDescent="0.2"/>
    <row r="34281" x14ac:dyDescent="0.2"/>
    <row r="34282" x14ac:dyDescent="0.2"/>
    <row r="34283" x14ac:dyDescent="0.2"/>
    <row r="34284" x14ac:dyDescent="0.2"/>
    <row r="34285" x14ac:dyDescent="0.2"/>
    <row r="34286" x14ac:dyDescent="0.2"/>
    <row r="34287" x14ac:dyDescent="0.2"/>
    <row r="34288" x14ac:dyDescent="0.2"/>
    <row r="34289" x14ac:dyDescent="0.2"/>
    <row r="34290" x14ac:dyDescent="0.2"/>
    <row r="34291" x14ac:dyDescent="0.2"/>
    <row r="34292" x14ac:dyDescent="0.2"/>
    <row r="34293" x14ac:dyDescent="0.2"/>
    <row r="34294" x14ac:dyDescent="0.2"/>
    <row r="34295" x14ac:dyDescent="0.2"/>
    <row r="34296" x14ac:dyDescent="0.2"/>
    <row r="34297" x14ac:dyDescent="0.2"/>
    <row r="34298" x14ac:dyDescent="0.2"/>
    <row r="34299" x14ac:dyDescent="0.2"/>
    <row r="34300" x14ac:dyDescent="0.2"/>
    <row r="34301" x14ac:dyDescent="0.2"/>
    <row r="34302" x14ac:dyDescent="0.2"/>
    <row r="34303" x14ac:dyDescent="0.2"/>
    <row r="34304" x14ac:dyDescent="0.2"/>
    <row r="34305" x14ac:dyDescent="0.2"/>
    <row r="34306" x14ac:dyDescent="0.2"/>
    <row r="34307" x14ac:dyDescent="0.2"/>
    <row r="34308" x14ac:dyDescent="0.2"/>
    <row r="34309" x14ac:dyDescent="0.2"/>
    <row r="34310" x14ac:dyDescent="0.2"/>
    <row r="34311" x14ac:dyDescent="0.2"/>
    <row r="34312" x14ac:dyDescent="0.2"/>
    <row r="34313" x14ac:dyDescent="0.2"/>
    <row r="34314" x14ac:dyDescent="0.2"/>
    <row r="34315" x14ac:dyDescent="0.2"/>
    <row r="34316" x14ac:dyDescent="0.2"/>
    <row r="34317" x14ac:dyDescent="0.2"/>
    <row r="34318" x14ac:dyDescent="0.2"/>
    <row r="34319" x14ac:dyDescent="0.2"/>
    <row r="34320" x14ac:dyDescent="0.2"/>
    <row r="34321" x14ac:dyDescent="0.2"/>
    <row r="34322" x14ac:dyDescent="0.2"/>
    <row r="34323" x14ac:dyDescent="0.2"/>
    <row r="34324" x14ac:dyDescent="0.2"/>
    <row r="34325" x14ac:dyDescent="0.2"/>
    <row r="34326" x14ac:dyDescent="0.2"/>
    <row r="34327" x14ac:dyDescent="0.2"/>
    <row r="34328" x14ac:dyDescent="0.2"/>
    <row r="34329" x14ac:dyDescent="0.2"/>
    <row r="34330" x14ac:dyDescent="0.2"/>
    <row r="34331" x14ac:dyDescent="0.2"/>
    <row r="34332" x14ac:dyDescent="0.2"/>
    <row r="34333" x14ac:dyDescent="0.2"/>
    <row r="34334" x14ac:dyDescent="0.2"/>
    <row r="34335" x14ac:dyDescent="0.2"/>
    <row r="34336" x14ac:dyDescent="0.2"/>
    <row r="34337" x14ac:dyDescent="0.2"/>
    <row r="34338" x14ac:dyDescent="0.2"/>
    <row r="34339" x14ac:dyDescent="0.2"/>
    <row r="34340" x14ac:dyDescent="0.2"/>
    <row r="34341" x14ac:dyDescent="0.2"/>
    <row r="34342" x14ac:dyDescent="0.2"/>
    <row r="34343" x14ac:dyDescent="0.2"/>
    <row r="34344" x14ac:dyDescent="0.2"/>
    <row r="34345" x14ac:dyDescent="0.2"/>
    <row r="34346" x14ac:dyDescent="0.2"/>
    <row r="34347" x14ac:dyDescent="0.2"/>
    <row r="34348" x14ac:dyDescent="0.2"/>
    <row r="34349" x14ac:dyDescent="0.2"/>
    <row r="34350" x14ac:dyDescent="0.2"/>
    <row r="34351" x14ac:dyDescent="0.2"/>
    <row r="34352" x14ac:dyDescent="0.2"/>
    <row r="34353" x14ac:dyDescent="0.2"/>
    <row r="34354" x14ac:dyDescent="0.2"/>
    <row r="34355" x14ac:dyDescent="0.2"/>
    <row r="34356" x14ac:dyDescent="0.2"/>
    <row r="34357" x14ac:dyDescent="0.2"/>
    <row r="34358" x14ac:dyDescent="0.2"/>
    <row r="34359" x14ac:dyDescent="0.2"/>
    <row r="34360" x14ac:dyDescent="0.2"/>
    <row r="34361" x14ac:dyDescent="0.2"/>
    <row r="34362" x14ac:dyDescent="0.2"/>
    <row r="34363" x14ac:dyDescent="0.2"/>
    <row r="34364" x14ac:dyDescent="0.2"/>
    <row r="34365" x14ac:dyDescent="0.2"/>
    <row r="34366" x14ac:dyDescent="0.2"/>
    <row r="34367" x14ac:dyDescent="0.2"/>
    <row r="34368" x14ac:dyDescent="0.2"/>
    <row r="34369" x14ac:dyDescent="0.2"/>
    <row r="34370" x14ac:dyDescent="0.2"/>
    <row r="34371" x14ac:dyDescent="0.2"/>
    <row r="34372" x14ac:dyDescent="0.2"/>
    <row r="34373" x14ac:dyDescent="0.2"/>
    <row r="34374" x14ac:dyDescent="0.2"/>
    <row r="34375" x14ac:dyDescent="0.2"/>
    <row r="34376" x14ac:dyDescent="0.2"/>
    <row r="34377" x14ac:dyDescent="0.2"/>
    <row r="34378" x14ac:dyDescent="0.2"/>
    <row r="34379" x14ac:dyDescent="0.2"/>
    <row r="34380" x14ac:dyDescent="0.2"/>
    <row r="34381" x14ac:dyDescent="0.2"/>
    <row r="34382" x14ac:dyDescent="0.2"/>
    <row r="34383" x14ac:dyDescent="0.2"/>
    <row r="34384" x14ac:dyDescent="0.2"/>
    <row r="34385" x14ac:dyDescent="0.2"/>
    <row r="34386" x14ac:dyDescent="0.2"/>
    <row r="34387" x14ac:dyDescent="0.2"/>
    <row r="34388" x14ac:dyDescent="0.2"/>
    <row r="34389" x14ac:dyDescent="0.2"/>
    <row r="34390" x14ac:dyDescent="0.2"/>
    <row r="34391" x14ac:dyDescent="0.2"/>
    <row r="34392" x14ac:dyDescent="0.2"/>
    <row r="34393" x14ac:dyDescent="0.2"/>
    <row r="34394" x14ac:dyDescent="0.2"/>
    <row r="34395" x14ac:dyDescent="0.2"/>
    <row r="34396" x14ac:dyDescent="0.2"/>
    <row r="34397" x14ac:dyDescent="0.2"/>
    <row r="34398" x14ac:dyDescent="0.2"/>
    <row r="34399" x14ac:dyDescent="0.2"/>
    <row r="34400" x14ac:dyDescent="0.2"/>
    <row r="34401" x14ac:dyDescent="0.2"/>
    <row r="34402" x14ac:dyDescent="0.2"/>
    <row r="34403" x14ac:dyDescent="0.2"/>
    <row r="34404" x14ac:dyDescent="0.2"/>
    <row r="34405" x14ac:dyDescent="0.2"/>
    <row r="34406" x14ac:dyDescent="0.2"/>
    <row r="34407" x14ac:dyDescent="0.2"/>
    <row r="34408" x14ac:dyDescent="0.2"/>
    <row r="34409" x14ac:dyDescent="0.2"/>
    <row r="34410" x14ac:dyDescent="0.2"/>
    <row r="34411" x14ac:dyDescent="0.2"/>
    <row r="34412" x14ac:dyDescent="0.2"/>
    <row r="34413" x14ac:dyDescent="0.2"/>
    <row r="34414" x14ac:dyDescent="0.2"/>
    <row r="34415" x14ac:dyDescent="0.2"/>
    <row r="34416" x14ac:dyDescent="0.2"/>
    <row r="34417" x14ac:dyDescent="0.2"/>
    <row r="34418" x14ac:dyDescent="0.2"/>
    <row r="34419" x14ac:dyDescent="0.2"/>
    <row r="34420" x14ac:dyDescent="0.2"/>
    <row r="34421" x14ac:dyDescent="0.2"/>
    <row r="34422" x14ac:dyDescent="0.2"/>
    <row r="34423" x14ac:dyDescent="0.2"/>
    <row r="34424" x14ac:dyDescent="0.2"/>
    <row r="34425" x14ac:dyDescent="0.2"/>
    <row r="34426" x14ac:dyDescent="0.2"/>
    <row r="34427" x14ac:dyDescent="0.2"/>
    <row r="34428" x14ac:dyDescent="0.2"/>
    <row r="34429" x14ac:dyDescent="0.2"/>
    <row r="34430" x14ac:dyDescent="0.2"/>
    <row r="34431" x14ac:dyDescent="0.2"/>
    <row r="34432" x14ac:dyDescent="0.2"/>
    <row r="34433" x14ac:dyDescent="0.2"/>
    <row r="34434" x14ac:dyDescent="0.2"/>
    <row r="34435" x14ac:dyDescent="0.2"/>
    <row r="34436" x14ac:dyDescent="0.2"/>
    <row r="34437" x14ac:dyDescent="0.2"/>
    <row r="34438" x14ac:dyDescent="0.2"/>
    <row r="34439" x14ac:dyDescent="0.2"/>
    <row r="34440" x14ac:dyDescent="0.2"/>
    <row r="34441" x14ac:dyDescent="0.2"/>
    <row r="34442" x14ac:dyDescent="0.2"/>
    <row r="34443" x14ac:dyDescent="0.2"/>
    <row r="34444" x14ac:dyDescent="0.2"/>
    <row r="34445" x14ac:dyDescent="0.2"/>
    <row r="34446" x14ac:dyDescent="0.2"/>
    <row r="34447" x14ac:dyDescent="0.2"/>
    <row r="34448" x14ac:dyDescent="0.2"/>
    <row r="34449" x14ac:dyDescent="0.2"/>
    <row r="34450" x14ac:dyDescent="0.2"/>
    <row r="34451" x14ac:dyDescent="0.2"/>
    <row r="34452" x14ac:dyDescent="0.2"/>
    <row r="34453" x14ac:dyDescent="0.2"/>
    <row r="34454" x14ac:dyDescent="0.2"/>
    <row r="34455" x14ac:dyDescent="0.2"/>
    <row r="34456" x14ac:dyDescent="0.2"/>
    <row r="34457" x14ac:dyDescent="0.2"/>
    <row r="34458" x14ac:dyDescent="0.2"/>
    <row r="34459" x14ac:dyDescent="0.2"/>
    <row r="34460" x14ac:dyDescent="0.2"/>
    <row r="34461" x14ac:dyDescent="0.2"/>
    <row r="34462" x14ac:dyDescent="0.2"/>
    <row r="34463" x14ac:dyDescent="0.2"/>
    <row r="34464" x14ac:dyDescent="0.2"/>
    <row r="34465" x14ac:dyDescent="0.2"/>
    <row r="34466" x14ac:dyDescent="0.2"/>
    <row r="34467" x14ac:dyDescent="0.2"/>
    <row r="34468" x14ac:dyDescent="0.2"/>
    <row r="34469" x14ac:dyDescent="0.2"/>
    <row r="34470" x14ac:dyDescent="0.2"/>
    <row r="34471" x14ac:dyDescent="0.2"/>
    <row r="34472" x14ac:dyDescent="0.2"/>
    <row r="34473" x14ac:dyDescent="0.2"/>
    <row r="34474" x14ac:dyDescent="0.2"/>
    <row r="34475" x14ac:dyDescent="0.2"/>
    <row r="34476" x14ac:dyDescent="0.2"/>
    <row r="34477" x14ac:dyDescent="0.2"/>
    <row r="34478" x14ac:dyDescent="0.2"/>
    <row r="34479" x14ac:dyDescent="0.2"/>
    <row r="34480" x14ac:dyDescent="0.2"/>
    <row r="34481" x14ac:dyDescent="0.2"/>
    <row r="34482" x14ac:dyDescent="0.2"/>
    <row r="34483" x14ac:dyDescent="0.2"/>
    <row r="34484" x14ac:dyDescent="0.2"/>
    <row r="34485" x14ac:dyDescent="0.2"/>
    <row r="34486" x14ac:dyDescent="0.2"/>
    <row r="34487" x14ac:dyDescent="0.2"/>
    <row r="34488" x14ac:dyDescent="0.2"/>
    <row r="34489" x14ac:dyDescent="0.2"/>
    <row r="34490" x14ac:dyDescent="0.2"/>
    <row r="34491" x14ac:dyDescent="0.2"/>
    <row r="34492" x14ac:dyDescent="0.2"/>
    <row r="34493" x14ac:dyDescent="0.2"/>
    <row r="34494" x14ac:dyDescent="0.2"/>
    <row r="34495" x14ac:dyDescent="0.2"/>
    <row r="34496" x14ac:dyDescent="0.2"/>
    <row r="34497" x14ac:dyDescent="0.2"/>
    <row r="34498" x14ac:dyDescent="0.2"/>
    <row r="34499" x14ac:dyDescent="0.2"/>
    <row r="34500" x14ac:dyDescent="0.2"/>
    <row r="34501" x14ac:dyDescent="0.2"/>
    <row r="34502" x14ac:dyDescent="0.2"/>
    <row r="34503" x14ac:dyDescent="0.2"/>
    <row r="34504" x14ac:dyDescent="0.2"/>
    <row r="34505" x14ac:dyDescent="0.2"/>
    <row r="34506" x14ac:dyDescent="0.2"/>
    <row r="34507" x14ac:dyDescent="0.2"/>
    <row r="34508" x14ac:dyDescent="0.2"/>
    <row r="34509" x14ac:dyDescent="0.2"/>
    <row r="34510" x14ac:dyDescent="0.2"/>
    <row r="34511" x14ac:dyDescent="0.2"/>
    <row r="34512" x14ac:dyDescent="0.2"/>
    <row r="34513" x14ac:dyDescent="0.2"/>
    <row r="34514" x14ac:dyDescent="0.2"/>
    <row r="34515" x14ac:dyDescent="0.2"/>
    <row r="34516" x14ac:dyDescent="0.2"/>
    <row r="34517" x14ac:dyDescent="0.2"/>
    <row r="34518" x14ac:dyDescent="0.2"/>
    <row r="34519" x14ac:dyDescent="0.2"/>
    <row r="34520" x14ac:dyDescent="0.2"/>
    <row r="34521" x14ac:dyDescent="0.2"/>
    <row r="34522" x14ac:dyDescent="0.2"/>
    <row r="34523" x14ac:dyDescent="0.2"/>
    <row r="34524" x14ac:dyDescent="0.2"/>
    <row r="34525" x14ac:dyDescent="0.2"/>
    <row r="34526" x14ac:dyDescent="0.2"/>
    <row r="34527" x14ac:dyDescent="0.2"/>
    <row r="34528" x14ac:dyDescent="0.2"/>
    <row r="34529" x14ac:dyDescent="0.2"/>
    <row r="34530" x14ac:dyDescent="0.2"/>
    <row r="34531" x14ac:dyDescent="0.2"/>
    <row r="34532" x14ac:dyDescent="0.2"/>
    <row r="34533" x14ac:dyDescent="0.2"/>
    <row r="34534" x14ac:dyDescent="0.2"/>
    <row r="34535" x14ac:dyDescent="0.2"/>
    <row r="34536" x14ac:dyDescent="0.2"/>
    <row r="34537" x14ac:dyDescent="0.2"/>
    <row r="34538" x14ac:dyDescent="0.2"/>
    <row r="34539" x14ac:dyDescent="0.2"/>
    <row r="34540" x14ac:dyDescent="0.2"/>
    <row r="34541" x14ac:dyDescent="0.2"/>
    <row r="34542" x14ac:dyDescent="0.2"/>
    <row r="34543" x14ac:dyDescent="0.2"/>
    <row r="34544" x14ac:dyDescent="0.2"/>
    <row r="34545" x14ac:dyDescent="0.2"/>
    <row r="34546" x14ac:dyDescent="0.2"/>
    <row r="34547" x14ac:dyDescent="0.2"/>
    <row r="34548" x14ac:dyDescent="0.2"/>
    <row r="34549" x14ac:dyDescent="0.2"/>
    <row r="34550" x14ac:dyDescent="0.2"/>
    <row r="34551" x14ac:dyDescent="0.2"/>
    <row r="34552" x14ac:dyDescent="0.2"/>
    <row r="34553" x14ac:dyDescent="0.2"/>
    <row r="34554" x14ac:dyDescent="0.2"/>
    <row r="34555" x14ac:dyDescent="0.2"/>
    <row r="34556" x14ac:dyDescent="0.2"/>
    <row r="34557" x14ac:dyDescent="0.2"/>
    <row r="34558" x14ac:dyDescent="0.2"/>
    <row r="34559" x14ac:dyDescent="0.2"/>
    <row r="34560" x14ac:dyDescent="0.2"/>
    <row r="34561" x14ac:dyDescent="0.2"/>
    <row r="34562" x14ac:dyDescent="0.2"/>
    <row r="34563" x14ac:dyDescent="0.2"/>
    <row r="34564" x14ac:dyDescent="0.2"/>
    <row r="34565" x14ac:dyDescent="0.2"/>
    <row r="34566" x14ac:dyDescent="0.2"/>
    <row r="34567" x14ac:dyDescent="0.2"/>
    <row r="34568" x14ac:dyDescent="0.2"/>
    <row r="34569" x14ac:dyDescent="0.2"/>
    <row r="34570" x14ac:dyDescent="0.2"/>
    <row r="34571" x14ac:dyDescent="0.2"/>
    <row r="34572" x14ac:dyDescent="0.2"/>
    <row r="34573" x14ac:dyDescent="0.2"/>
    <row r="34574" x14ac:dyDescent="0.2"/>
    <row r="34575" x14ac:dyDescent="0.2"/>
    <row r="34576" x14ac:dyDescent="0.2"/>
    <row r="34577" x14ac:dyDescent="0.2"/>
    <row r="34578" x14ac:dyDescent="0.2"/>
    <row r="34579" x14ac:dyDescent="0.2"/>
    <row r="34580" x14ac:dyDescent="0.2"/>
    <row r="34581" x14ac:dyDescent="0.2"/>
    <row r="34582" x14ac:dyDescent="0.2"/>
    <row r="34583" x14ac:dyDescent="0.2"/>
    <row r="34584" x14ac:dyDescent="0.2"/>
    <row r="34585" x14ac:dyDescent="0.2"/>
    <row r="34586" x14ac:dyDescent="0.2"/>
    <row r="34587" x14ac:dyDescent="0.2"/>
    <row r="34588" x14ac:dyDescent="0.2"/>
    <row r="34589" x14ac:dyDescent="0.2"/>
    <row r="34590" x14ac:dyDescent="0.2"/>
    <row r="34591" x14ac:dyDescent="0.2"/>
    <row r="34592" x14ac:dyDescent="0.2"/>
    <row r="34593" x14ac:dyDescent="0.2"/>
    <row r="34594" x14ac:dyDescent="0.2"/>
    <row r="34595" x14ac:dyDescent="0.2"/>
    <row r="34596" x14ac:dyDescent="0.2"/>
    <row r="34597" x14ac:dyDescent="0.2"/>
    <row r="34598" x14ac:dyDescent="0.2"/>
    <row r="34599" x14ac:dyDescent="0.2"/>
    <row r="34600" x14ac:dyDescent="0.2"/>
    <row r="34601" x14ac:dyDescent="0.2"/>
    <row r="34602" x14ac:dyDescent="0.2"/>
    <row r="34603" x14ac:dyDescent="0.2"/>
    <row r="34604" x14ac:dyDescent="0.2"/>
    <row r="34605" x14ac:dyDescent="0.2"/>
    <row r="34606" x14ac:dyDescent="0.2"/>
    <row r="34607" x14ac:dyDescent="0.2"/>
    <row r="34608" x14ac:dyDescent="0.2"/>
    <row r="34609" x14ac:dyDescent="0.2"/>
    <row r="34610" x14ac:dyDescent="0.2"/>
    <row r="34611" x14ac:dyDescent="0.2"/>
    <row r="34612" x14ac:dyDescent="0.2"/>
    <row r="34613" x14ac:dyDescent="0.2"/>
    <row r="34614" x14ac:dyDescent="0.2"/>
    <row r="34615" x14ac:dyDescent="0.2"/>
    <row r="34616" x14ac:dyDescent="0.2"/>
    <row r="34617" x14ac:dyDescent="0.2"/>
    <row r="34618" x14ac:dyDescent="0.2"/>
    <row r="34619" x14ac:dyDescent="0.2"/>
    <row r="34620" x14ac:dyDescent="0.2"/>
    <row r="34621" x14ac:dyDescent="0.2"/>
    <row r="34622" x14ac:dyDescent="0.2"/>
    <row r="34623" x14ac:dyDescent="0.2"/>
    <row r="34624" x14ac:dyDescent="0.2"/>
    <row r="34625" x14ac:dyDescent="0.2"/>
    <row r="34626" x14ac:dyDescent="0.2"/>
    <row r="34627" x14ac:dyDescent="0.2"/>
    <row r="34628" x14ac:dyDescent="0.2"/>
    <row r="34629" x14ac:dyDescent="0.2"/>
    <row r="34630" x14ac:dyDescent="0.2"/>
    <row r="34631" x14ac:dyDescent="0.2"/>
    <row r="34632" x14ac:dyDescent="0.2"/>
    <row r="34633" x14ac:dyDescent="0.2"/>
    <row r="34634" x14ac:dyDescent="0.2"/>
    <row r="34635" x14ac:dyDescent="0.2"/>
    <row r="34636" x14ac:dyDescent="0.2"/>
    <row r="34637" x14ac:dyDescent="0.2"/>
    <row r="34638" x14ac:dyDescent="0.2"/>
    <row r="34639" x14ac:dyDescent="0.2"/>
    <row r="34640" x14ac:dyDescent="0.2"/>
    <row r="34641" x14ac:dyDescent="0.2"/>
    <row r="34642" x14ac:dyDescent="0.2"/>
    <row r="34643" x14ac:dyDescent="0.2"/>
    <row r="34644" x14ac:dyDescent="0.2"/>
    <row r="34645" x14ac:dyDescent="0.2"/>
    <row r="34646" x14ac:dyDescent="0.2"/>
    <row r="34647" x14ac:dyDescent="0.2"/>
    <row r="34648" x14ac:dyDescent="0.2"/>
    <row r="34649" x14ac:dyDescent="0.2"/>
    <row r="34650" x14ac:dyDescent="0.2"/>
    <row r="34651" x14ac:dyDescent="0.2"/>
    <row r="34652" x14ac:dyDescent="0.2"/>
    <row r="34653" x14ac:dyDescent="0.2"/>
    <row r="34654" x14ac:dyDescent="0.2"/>
    <row r="34655" x14ac:dyDescent="0.2"/>
    <row r="34656" x14ac:dyDescent="0.2"/>
    <row r="34657" x14ac:dyDescent="0.2"/>
    <row r="34658" x14ac:dyDescent="0.2"/>
    <row r="34659" x14ac:dyDescent="0.2"/>
    <row r="34660" x14ac:dyDescent="0.2"/>
    <row r="34661" x14ac:dyDescent="0.2"/>
    <row r="34662" x14ac:dyDescent="0.2"/>
    <row r="34663" x14ac:dyDescent="0.2"/>
    <row r="34664" x14ac:dyDescent="0.2"/>
    <row r="34665" x14ac:dyDescent="0.2"/>
    <row r="34666" x14ac:dyDescent="0.2"/>
    <row r="34667" x14ac:dyDescent="0.2"/>
    <row r="34668" x14ac:dyDescent="0.2"/>
    <row r="34669" x14ac:dyDescent="0.2"/>
    <row r="34670" x14ac:dyDescent="0.2"/>
    <row r="34671" x14ac:dyDescent="0.2"/>
    <row r="34672" x14ac:dyDescent="0.2"/>
    <row r="34673" x14ac:dyDescent="0.2"/>
    <row r="34674" x14ac:dyDescent="0.2"/>
    <row r="34675" x14ac:dyDescent="0.2"/>
    <row r="34676" x14ac:dyDescent="0.2"/>
    <row r="34677" x14ac:dyDescent="0.2"/>
    <row r="34678" x14ac:dyDescent="0.2"/>
    <row r="34679" x14ac:dyDescent="0.2"/>
    <row r="34680" x14ac:dyDescent="0.2"/>
    <row r="34681" x14ac:dyDescent="0.2"/>
    <row r="34682" x14ac:dyDescent="0.2"/>
    <row r="34683" x14ac:dyDescent="0.2"/>
    <row r="34684" x14ac:dyDescent="0.2"/>
    <row r="34685" x14ac:dyDescent="0.2"/>
    <row r="34686" x14ac:dyDescent="0.2"/>
    <row r="34687" x14ac:dyDescent="0.2"/>
    <row r="34688" x14ac:dyDescent="0.2"/>
    <row r="34689" x14ac:dyDescent="0.2"/>
    <row r="34690" x14ac:dyDescent="0.2"/>
    <row r="34691" x14ac:dyDescent="0.2"/>
    <row r="34692" x14ac:dyDescent="0.2"/>
    <row r="34693" x14ac:dyDescent="0.2"/>
    <row r="34694" x14ac:dyDescent="0.2"/>
    <row r="34695" x14ac:dyDescent="0.2"/>
    <row r="34696" x14ac:dyDescent="0.2"/>
    <row r="34697" x14ac:dyDescent="0.2"/>
    <row r="34698" x14ac:dyDescent="0.2"/>
    <row r="34699" x14ac:dyDescent="0.2"/>
    <row r="34700" x14ac:dyDescent="0.2"/>
    <row r="34701" x14ac:dyDescent="0.2"/>
    <row r="34702" x14ac:dyDescent="0.2"/>
    <row r="34703" x14ac:dyDescent="0.2"/>
    <row r="34704" x14ac:dyDescent="0.2"/>
    <row r="34705" x14ac:dyDescent="0.2"/>
    <row r="34706" x14ac:dyDescent="0.2"/>
    <row r="34707" x14ac:dyDescent="0.2"/>
    <row r="34708" x14ac:dyDescent="0.2"/>
    <row r="34709" x14ac:dyDescent="0.2"/>
    <row r="34710" x14ac:dyDescent="0.2"/>
    <row r="34711" x14ac:dyDescent="0.2"/>
    <row r="34712" x14ac:dyDescent="0.2"/>
    <row r="34713" x14ac:dyDescent="0.2"/>
    <row r="34714" x14ac:dyDescent="0.2"/>
    <row r="34715" x14ac:dyDescent="0.2"/>
    <row r="34716" x14ac:dyDescent="0.2"/>
    <row r="34717" x14ac:dyDescent="0.2"/>
    <row r="34718" x14ac:dyDescent="0.2"/>
    <row r="34719" x14ac:dyDescent="0.2"/>
    <row r="34720" x14ac:dyDescent="0.2"/>
    <row r="34721" x14ac:dyDescent="0.2"/>
    <row r="34722" x14ac:dyDescent="0.2"/>
    <row r="34723" x14ac:dyDescent="0.2"/>
    <row r="34724" x14ac:dyDescent="0.2"/>
    <row r="34725" x14ac:dyDescent="0.2"/>
    <row r="34726" x14ac:dyDescent="0.2"/>
    <row r="34727" x14ac:dyDescent="0.2"/>
    <row r="34728" x14ac:dyDescent="0.2"/>
    <row r="34729" x14ac:dyDescent="0.2"/>
    <row r="34730" x14ac:dyDescent="0.2"/>
    <row r="34731" x14ac:dyDescent="0.2"/>
    <row r="34732" x14ac:dyDescent="0.2"/>
    <row r="34733" x14ac:dyDescent="0.2"/>
    <row r="34734" x14ac:dyDescent="0.2"/>
    <row r="34735" x14ac:dyDescent="0.2"/>
    <row r="34736" x14ac:dyDescent="0.2"/>
    <row r="34737" x14ac:dyDescent="0.2"/>
    <row r="34738" x14ac:dyDescent="0.2"/>
    <row r="34739" x14ac:dyDescent="0.2"/>
    <row r="34740" x14ac:dyDescent="0.2"/>
    <row r="34741" x14ac:dyDescent="0.2"/>
    <row r="34742" x14ac:dyDescent="0.2"/>
    <row r="34743" x14ac:dyDescent="0.2"/>
    <row r="34744" x14ac:dyDescent="0.2"/>
    <row r="34745" x14ac:dyDescent="0.2"/>
    <row r="34746" x14ac:dyDescent="0.2"/>
    <row r="34747" x14ac:dyDescent="0.2"/>
    <row r="34748" x14ac:dyDescent="0.2"/>
    <row r="34749" x14ac:dyDescent="0.2"/>
    <row r="34750" x14ac:dyDescent="0.2"/>
    <row r="34751" x14ac:dyDescent="0.2"/>
    <row r="34752" x14ac:dyDescent="0.2"/>
    <row r="34753" x14ac:dyDescent="0.2"/>
    <row r="34754" x14ac:dyDescent="0.2"/>
    <row r="34755" x14ac:dyDescent="0.2"/>
    <row r="34756" x14ac:dyDescent="0.2"/>
    <row r="34757" x14ac:dyDescent="0.2"/>
    <row r="34758" x14ac:dyDescent="0.2"/>
    <row r="34759" x14ac:dyDescent="0.2"/>
    <row r="34760" x14ac:dyDescent="0.2"/>
    <row r="34761" x14ac:dyDescent="0.2"/>
    <row r="34762" x14ac:dyDescent="0.2"/>
    <row r="34763" x14ac:dyDescent="0.2"/>
    <row r="34764" x14ac:dyDescent="0.2"/>
    <row r="34765" x14ac:dyDescent="0.2"/>
    <row r="34766" x14ac:dyDescent="0.2"/>
    <row r="34767" x14ac:dyDescent="0.2"/>
    <row r="34768" x14ac:dyDescent="0.2"/>
    <row r="34769" x14ac:dyDescent="0.2"/>
    <row r="34770" x14ac:dyDescent="0.2"/>
    <row r="34771" x14ac:dyDescent="0.2"/>
    <row r="34772" x14ac:dyDescent="0.2"/>
    <row r="34773" x14ac:dyDescent="0.2"/>
    <row r="34774" x14ac:dyDescent="0.2"/>
    <row r="34775" x14ac:dyDescent="0.2"/>
    <row r="34776" x14ac:dyDescent="0.2"/>
    <row r="34777" x14ac:dyDescent="0.2"/>
    <row r="34778" x14ac:dyDescent="0.2"/>
    <row r="34779" x14ac:dyDescent="0.2"/>
    <row r="34780" x14ac:dyDescent="0.2"/>
    <row r="34781" x14ac:dyDescent="0.2"/>
    <row r="34782" x14ac:dyDescent="0.2"/>
    <row r="34783" x14ac:dyDescent="0.2"/>
    <row r="34784" x14ac:dyDescent="0.2"/>
    <row r="34785" x14ac:dyDescent="0.2"/>
    <row r="34786" x14ac:dyDescent="0.2"/>
    <row r="34787" x14ac:dyDescent="0.2"/>
    <row r="34788" x14ac:dyDescent="0.2"/>
    <row r="34789" x14ac:dyDescent="0.2"/>
    <row r="34790" x14ac:dyDescent="0.2"/>
    <row r="34791" x14ac:dyDescent="0.2"/>
    <row r="34792" x14ac:dyDescent="0.2"/>
    <row r="34793" x14ac:dyDescent="0.2"/>
    <row r="34794" x14ac:dyDescent="0.2"/>
    <row r="34795" x14ac:dyDescent="0.2"/>
    <row r="34796" x14ac:dyDescent="0.2"/>
    <row r="34797" x14ac:dyDescent="0.2"/>
    <row r="34798" x14ac:dyDescent="0.2"/>
    <row r="34799" x14ac:dyDescent="0.2"/>
    <row r="34800" x14ac:dyDescent="0.2"/>
    <row r="34801" x14ac:dyDescent="0.2"/>
    <row r="34802" x14ac:dyDescent="0.2"/>
    <row r="34803" x14ac:dyDescent="0.2"/>
    <row r="34804" x14ac:dyDescent="0.2"/>
    <row r="34805" x14ac:dyDescent="0.2"/>
    <row r="34806" x14ac:dyDescent="0.2"/>
    <row r="34807" x14ac:dyDescent="0.2"/>
    <row r="34808" x14ac:dyDescent="0.2"/>
    <row r="34809" x14ac:dyDescent="0.2"/>
    <row r="34810" x14ac:dyDescent="0.2"/>
    <row r="34811" x14ac:dyDescent="0.2"/>
    <row r="34812" x14ac:dyDescent="0.2"/>
    <row r="34813" x14ac:dyDescent="0.2"/>
    <row r="34814" x14ac:dyDescent="0.2"/>
    <row r="34815" x14ac:dyDescent="0.2"/>
    <row r="34816" x14ac:dyDescent="0.2"/>
    <row r="34817" x14ac:dyDescent="0.2"/>
    <row r="34818" x14ac:dyDescent="0.2"/>
    <row r="34819" x14ac:dyDescent="0.2"/>
    <row r="34820" x14ac:dyDescent="0.2"/>
    <row r="34821" x14ac:dyDescent="0.2"/>
    <row r="34822" x14ac:dyDescent="0.2"/>
    <row r="34823" x14ac:dyDescent="0.2"/>
    <row r="34824" x14ac:dyDescent="0.2"/>
    <row r="34825" x14ac:dyDescent="0.2"/>
    <row r="34826" x14ac:dyDescent="0.2"/>
    <row r="34827" x14ac:dyDescent="0.2"/>
    <row r="34828" x14ac:dyDescent="0.2"/>
    <row r="34829" x14ac:dyDescent="0.2"/>
    <row r="34830" x14ac:dyDescent="0.2"/>
    <row r="34831" x14ac:dyDescent="0.2"/>
    <row r="34832" x14ac:dyDescent="0.2"/>
    <row r="34833" x14ac:dyDescent="0.2"/>
    <row r="34834" x14ac:dyDescent="0.2"/>
    <row r="34835" x14ac:dyDescent="0.2"/>
    <row r="34836" x14ac:dyDescent="0.2"/>
    <row r="34837" x14ac:dyDescent="0.2"/>
    <row r="34838" x14ac:dyDescent="0.2"/>
    <row r="34839" x14ac:dyDescent="0.2"/>
    <row r="34840" x14ac:dyDescent="0.2"/>
    <row r="34841" x14ac:dyDescent="0.2"/>
    <row r="34842" x14ac:dyDescent="0.2"/>
    <row r="34843" x14ac:dyDescent="0.2"/>
    <row r="34844" x14ac:dyDescent="0.2"/>
    <row r="34845" x14ac:dyDescent="0.2"/>
    <row r="34846" x14ac:dyDescent="0.2"/>
    <row r="34847" x14ac:dyDescent="0.2"/>
    <row r="34848" x14ac:dyDescent="0.2"/>
    <row r="34849" x14ac:dyDescent="0.2"/>
    <row r="34850" x14ac:dyDescent="0.2"/>
    <row r="34851" x14ac:dyDescent="0.2"/>
    <row r="34852" x14ac:dyDescent="0.2"/>
    <row r="34853" x14ac:dyDescent="0.2"/>
    <row r="34854" x14ac:dyDescent="0.2"/>
    <row r="34855" x14ac:dyDescent="0.2"/>
    <row r="34856" x14ac:dyDescent="0.2"/>
    <row r="34857" x14ac:dyDescent="0.2"/>
    <row r="34858" x14ac:dyDescent="0.2"/>
    <row r="34859" x14ac:dyDescent="0.2"/>
    <row r="34860" x14ac:dyDescent="0.2"/>
    <row r="34861" x14ac:dyDescent="0.2"/>
    <row r="34862" x14ac:dyDescent="0.2"/>
    <row r="34863" x14ac:dyDescent="0.2"/>
    <row r="34864" x14ac:dyDescent="0.2"/>
    <row r="34865" x14ac:dyDescent="0.2"/>
    <row r="34866" x14ac:dyDescent="0.2"/>
    <row r="34867" x14ac:dyDescent="0.2"/>
    <row r="34868" x14ac:dyDescent="0.2"/>
    <row r="34869" x14ac:dyDescent="0.2"/>
    <row r="34870" x14ac:dyDescent="0.2"/>
    <row r="34871" x14ac:dyDescent="0.2"/>
    <row r="34872" x14ac:dyDescent="0.2"/>
    <row r="34873" x14ac:dyDescent="0.2"/>
    <row r="34874" x14ac:dyDescent="0.2"/>
    <row r="34875" x14ac:dyDescent="0.2"/>
    <row r="34876" x14ac:dyDescent="0.2"/>
    <row r="34877" x14ac:dyDescent="0.2"/>
    <row r="34878" x14ac:dyDescent="0.2"/>
    <row r="34879" x14ac:dyDescent="0.2"/>
    <row r="34880" x14ac:dyDescent="0.2"/>
    <row r="34881" x14ac:dyDescent="0.2"/>
    <row r="34882" x14ac:dyDescent="0.2"/>
    <row r="34883" x14ac:dyDescent="0.2"/>
    <row r="34884" x14ac:dyDescent="0.2"/>
    <row r="34885" x14ac:dyDescent="0.2"/>
    <row r="34886" x14ac:dyDescent="0.2"/>
    <row r="34887" x14ac:dyDescent="0.2"/>
    <row r="34888" x14ac:dyDescent="0.2"/>
    <row r="34889" x14ac:dyDescent="0.2"/>
    <row r="34890" x14ac:dyDescent="0.2"/>
    <row r="34891" x14ac:dyDescent="0.2"/>
    <row r="34892" x14ac:dyDescent="0.2"/>
    <row r="34893" x14ac:dyDescent="0.2"/>
    <row r="34894" x14ac:dyDescent="0.2"/>
    <row r="34895" x14ac:dyDescent="0.2"/>
    <row r="34896" x14ac:dyDescent="0.2"/>
    <row r="34897" x14ac:dyDescent="0.2"/>
    <row r="34898" x14ac:dyDescent="0.2"/>
    <row r="34899" x14ac:dyDescent="0.2"/>
    <row r="34900" x14ac:dyDescent="0.2"/>
    <row r="34901" x14ac:dyDescent="0.2"/>
    <row r="34902" x14ac:dyDescent="0.2"/>
    <row r="34903" x14ac:dyDescent="0.2"/>
    <row r="34904" x14ac:dyDescent="0.2"/>
    <row r="34905" x14ac:dyDescent="0.2"/>
    <row r="34906" x14ac:dyDescent="0.2"/>
    <row r="34907" x14ac:dyDescent="0.2"/>
    <row r="34908" x14ac:dyDescent="0.2"/>
    <row r="34909" x14ac:dyDescent="0.2"/>
    <row r="34910" x14ac:dyDescent="0.2"/>
    <row r="34911" x14ac:dyDescent="0.2"/>
    <row r="34912" x14ac:dyDescent="0.2"/>
    <row r="34913" x14ac:dyDescent="0.2"/>
    <row r="34914" x14ac:dyDescent="0.2"/>
    <row r="34915" x14ac:dyDescent="0.2"/>
    <row r="34916" x14ac:dyDescent="0.2"/>
    <row r="34917" x14ac:dyDescent="0.2"/>
    <row r="34918" x14ac:dyDescent="0.2"/>
    <row r="34919" x14ac:dyDescent="0.2"/>
    <row r="34920" x14ac:dyDescent="0.2"/>
    <row r="34921" x14ac:dyDescent="0.2"/>
    <row r="34922" x14ac:dyDescent="0.2"/>
    <row r="34923" x14ac:dyDescent="0.2"/>
    <row r="34924" x14ac:dyDescent="0.2"/>
    <row r="34925" x14ac:dyDescent="0.2"/>
    <row r="34926" x14ac:dyDescent="0.2"/>
    <row r="34927" x14ac:dyDescent="0.2"/>
    <row r="34928" x14ac:dyDescent="0.2"/>
    <row r="34929" x14ac:dyDescent="0.2"/>
    <row r="34930" x14ac:dyDescent="0.2"/>
    <row r="34931" x14ac:dyDescent="0.2"/>
    <row r="34932" x14ac:dyDescent="0.2"/>
    <row r="34933" x14ac:dyDescent="0.2"/>
    <row r="34934" x14ac:dyDescent="0.2"/>
    <row r="34935" x14ac:dyDescent="0.2"/>
    <row r="34936" x14ac:dyDescent="0.2"/>
    <row r="34937" x14ac:dyDescent="0.2"/>
    <row r="34938" x14ac:dyDescent="0.2"/>
    <row r="34939" x14ac:dyDescent="0.2"/>
    <row r="34940" x14ac:dyDescent="0.2"/>
    <row r="34941" x14ac:dyDescent="0.2"/>
    <row r="34942" x14ac:dyDescent="0.2"/>
    <row r="34943" x14ac:dyDescent="0.2"/>
    <row r="34944" x14ac:dyDescent="0.2"/>
    <row r="34945" x14ac:dyDescent="0.2"/>
    <row r="34946" x14ac:dyDescent="0.2"/>
    <row r="34947" x14ac:dyDescent="0.2"/>
    <row r="34948" x14ac:dyDescent="0.2"/>
    <row r="34949" x14ac:dyDescent="0.2"/>
    <row r="34950" x14ac:dyDescent="0.2"/>
    <row r="34951" x14ac:dyDescent="0.2"/>
    <row r="34952" x14ac:dyDescent="0.2"/>
    <row r="34953" x14ac:dyDescent="0.2"/>
    <row r="34954" x14ac:dyDescent="0.2"/>
    <row r="34955" x14ac:dyDescent="0.2"/>
    <row r="34956" x14ac:dyDescent="0.2"/>
    <row r="34957" x14ac:dyDescent="0.2"/>
    <row r="34958" x14ac:dyDescent="0.2"/>
    <row r="34959" x14ac:dyDescent="0.2"/>
    <row r="34960" x14ac:dyDescent="0.2"/>
    <row r="34961" x14ac:dyDescent="0.2"/>
    <row r="34962" x14ac:dyDescent="0.2"/>
    <row r="34963" x14ac:dyDescent="0.2"/>
    <row r="34964" x14ac:dyDescent="0.2"/>
    <row r="34965" x14ac:dyDescent="0.2"/>
    <row r="34966" x14ac:dyDescent="0.2"/>
    <row r="34967" x14ac:dyDescent="0.2"/>
    <row r="34968" x14ac:dyDescent="0.2"/>
    <row r="34969" x14ac:dyDescent="0.2"/>
    <row r="34970" x14ac:dyDescent="0.2"/>
    <row r="34971" x14ac:dyDescent="0.2"/>
    <row r="34972" x14ac:dyDescent="0.2"/>
    <row r="34973" x14ac:dyDescent="0.2"/>
    <row r="34974" x14ac:dyDescent="0.2"/>
    <row r="34975" x14ac:dyDescent="0.2"/>
    <row r="34976" x14ac:dyDescent="0.2"/>
    <row r="34977" x14ac:dyDescent="0.2"/>
    <row r="34978" x14ac:dyDescent="0.2"/>
    <row r="34979" x14ac:dyDescent="0.2"/>
    <row r="34980" x14ac:dyDescent="0.2"/>
    <row r="34981" x14ac:dyDescent="0.2"/>
    <row r="34982" x14ac:dyDescent="0.2"/>
    <row r="34983" x14ac:dyDescent="0.2"/>
    <row r="34984" x14ac:dyDescent="0.2"/>
    <row r="34985" x14ac:dyDescent="0.2"/>
    <row r="34986" x14ac:dyDescent="0.2"/>
    <row r="34987" x14ac:dyDescent="0.2"/>
    <row r="34988" x14ac:dyDescent="0.2"/>
    <row r="34989" x14ac:dyDescent="0.2"/>
    <row r="34990" x14ac:dyDescent="0.2"/>
    <row r="34991" x14ac:dyDescent="0.2"/>
    <row r="34992" x14ac:dyDescent="0.2"/>
    <row r="34993" x14ac:dyDescent="0.2"/>
    <row r="34994" x14ac:dyDescent="0.2"/>
    <row r="34995" x14ac:dyDescent="0.2"/>
    <row r="34996" x14ac:dyDescent="0.2"/>
    <row r="34997" x14ac:dyDescent="0.2"/>
    <row r="34998" x14ac:dyDescent="0.2"/>
    <row r="34999" x14ac:dyDescent="0.2"/>
    <row r="35000" x14ac:dyDescent="0.2"/>
    <row r="35001" x14ac:dyDescent="0.2"/>
    <row r="35002" x14ac:dyDescent="0.2"/>
    <row r="35003" x14ac:dyDescent="0.2"/>
    <row r="35004" x14ac:dyDescent="0.2"/>
    <row r="35005" x14ac:dyDescent="0.2"/>
    <row r="35006" x14ac:dyDescent="0.2"/>
    <row r="35007" x14ac:dyDescent="0.2"/>
    <row r="35008" x14ac:dyDescent="0.2"/>
    <row r="35009" x14ac:dyDescent="0.2"/>
    <row r="35010" x14ac:dyDescent="0.2"/>
    <row r="35011" x14ac:dyDescent="0.2"/>
    <row r="35012" x14ac:dyDescent="0.2"/>
    <row r="35013" x14ac:dyDescent="0.2"/>
    <row r="35014" x14ac:dyDescent="0.2"/>
    <row r="35015" x14ac:dyDescent="0.2"/>
    <row r="35016" x14ac:dyDescent="0.2"/>
    <row r="35017" x14ac:dyDescent="0.2"/>
    <row r="35018" x14ac:dyDescent="0.2"/>
    <row r="35019" x14ac:dyDescent="0.2"/>
    <row r="35020" x14ac:dyDescent="0.2"/>
    <row r="35021" x14ac:dyDescent="0.2"/>
    <row r="35022" x14ac:dyDescent="0.2"/>
    <row r="35023" x14ac:dyDescent="0.2"/>
    <row r="35024" x14ac:dyDescent="0.2"/>
    <row r="35025" x14ac:dyDescent="0.2"/>
    <row r="35026" x14ac:dyDescent="0.2"/>
    <row r="35027" x14ac:dyDescent="0.2"/>
    <row r="35028" x14ac:dyDescent="0.2"/>
    <row r="35029" x14ac:dyDescent="0.2"/>
    <row r="35030" x14ac:dyDescent="0.2"/>
    <row r="35031" x14ac:dyDescent="0.2"/>
    <row r="35032" x14ac:dyDescent="0.2"/>
    <row r="35033" x14ac:dyDescent="0.2"/>
    <row r="35034" x14ac:dyDescent="0.2"/>
    <row r="35035" x14ac:dyDescent="0.2"/>
    <row r="35036" x14ac:dyDescent="0.2"/>
    <row r="35037" x14ac:dyDescent="0.2"/>
    <row r="35038" x14ac:dyDescent="0.2"/>
    <row r="35039" x14ac:dyDescent="0.2"/>
    <row r="35040" x14ac:dyDescent="0.2"/>
    <row r="35041" x14ac:dyDescent="0.2"/>
    <row r="35042" x14ac:dyDescent="0.2"/>
    <row r="35043" x14ac:dyDescent="0.2"/>
    <row r="35044" x14ac:dyDescent="0.2"/>
    <row r="35045" x14ac:dyDescent="0.2"/>
    <row r="35046" x14ac:dyDescent="0.2"/>
    <row r="35047" x14ac:dyDescent="0.2"/>
    <row r="35048" x14ac:dyDescent="0.2"/>
    <row r="35049" x14ac:dyDescent="0.2"/>
    <row r="35050" x14ac:dyDescent="0.2"/>
    <row r="35051" x14ac:dyDescent="0.2"/>
    <row r="35052" x14ac:dyDescent="0.2"/>
    <row r="35053" x14ac:dyDescent="0.2"/>
    <row r="35054" x14ac:dyDescent="0.2"/>
    <row r="35055" x14ac:dyDescent="0.2"/>
    <row r="35056" x14ac:dyDescent="0.2"/>
    <row r="35057" x14ac:dyDescent="0.2"/>
    <row r="35058" x14ac:dyDescent="0.2"/>
    <row r="35059" x14ac:dyDescent="0.2"/>
    <row r="35060" x14ac:dyDescent="0.2"/>
    <row r="35061" x14ac:dyDescent="0.2"/>
    <row r="35062" x14ac:dyDescent="0.2"/>
    <row r="35063" x14ac:dyDescent="0.2"/>
    <row r="35064" x14ac:dyDescent="0.2"/>
    <row r="35065" x14ac:dyDescent="0.2"/>
    <row r="35066" x14ac:dyDescent="0.2"/>
    <row r="35067" x14ac:dyDescent="0.2"/>
    <row r="35068" x14ac:dyDescent="0.2"/>
    <row r="35069" x14ac:dyDescent="0.2"/>
    <row r="35070" x14ac:dyDescent="0.2"/>
    <row r="35071" x14ac:dyDescent="0.2"/>
    <row r="35072" x14ac:dyDescent="0.2"/>
    <row r="35073" x14ac:dyDescent="0.2"/>
    <row r="35074" x14ac:dyDescent="0.2"/>
    <row r="35075" x14ac:dyDescent="0.2"/>
    <row r="35076" x14ac:dyDescent="0.2"/>
    <row r="35077" x14ac:dyDescent="0.2"/>
    <row r="35078" x14ac:dyDescent="0.2"/>
    <row r="35079" x14ac:dyDescent="0.2"/>
    <row r="35080" x14ac:dyDescent="0.2"/>
    <row r="35081" x14ac:dyDescent="0.2"/>
    <row r="35082" x14ac:dyDescent="0.2"/>
    <row r="35083" x14ac:dyDescent="0.2"/>
    <row r="35084" x14ac:dyDescent="0.2"/>
    <row r="35085" x14ac:dyDescent="0.2"/>
    <row r="35086" x14ac:dyDescent="0.2"/>
    <row r="35087" x14ac:dyDescent="0.2"/>
    <row r="35088" x14ac:dyDescent="0.2"/>
    <row r="35089" x14ac:dyDescent="0.2"/>
    <row r="35090" x14ac:dyDescent="0.2"/>
    <row r="35091" x14ac:dyDescent="0.2"/>
    <row r="35092" x14ac:dyDescent="0.2"/>
    <row r="35093" x14ac:dyDescent="0.2"/>
    <row r="35094" x14ac:dyDescent="0.2"/>
    <row r="35095" x14ac:dyDescent="0.2"/>
    <row r="35096" x14ac:dyDescent="0.2"/>
    <row r="35097" x14ac:dyDescent="0.2"/>
    <row r="35098" x14ac:dyDescent="0.2"/>
    <row r="35099" x14ac:dyDescent="0.2"/>
    <row r="35100" x14ac:dyDescent="0.2"/>
    <row r="35101" x14ac:dyDescent="0.2"/>
    <row r="35102" x14ac:dyDescent="0.2"/>
    <row r="35103" x14ac:dyDescent="0.2"/>
    <row r="35104" x14ac:dyDescent="0.2"/>
    <row r="35105" x14ac:dyDescent="0.2"/>
    <row r="35106" x14ac:dyDescent="0.2"/>
    <row r="35107" x14ac:dyDescent="0.2"/>
    <row r="35108" x14ac:dyDescent="0.2"/>
    <row r="35109" x14ac:dyDescent="0.2"/>
    <row r="35110" x14ac:dyDescent="0.2"/>
    <row r="35111" x14ac:dyDescent="0.2"/>
    <row r="35112" x14ac:dyDescent="0.2"/>
    <row r="35113" x14ac:dyDescent="0.2"/>
    <row r="35114" x14ac:dyDescent="0.2"/>
    <row r="35115" x14ac:dyDescent="0.2"/>
    <row r="35116" x14ac:dyDescent="0.2"/>
    <row r="35117" x14ac:dyDescent="0.2"/>
    <row r="35118" x14ac:dyDescent="0.2"/>
    <row r="35119" x14ac:dyDescent="0.2"/>
    <row r="35120" x14ac:dyDescent="0.2"/>
    <row r="35121" x14ac:dyDescent="0.2"/>
    <row r="35122" x14ac:dyDescent="0.2"/>
    <row r="35123" x14ac:dyDescent="0.2"/>
    <row r="35124" x14ac:dyDescent="0.2"/>
    <row r="35125" x14ac:dyDescent="0.2"/>
    <row r="35126" x14ac:dyDescent="0.2"/>
    <row r="35127" x14ac:dyDescent="0.2"/>
    <row r="35128" x14ac:dyDescent="0.2"/>
    <row r="35129" x14ac:dyDescent="0.2"/>
    <row r="35130" x14ac:dyDescent="0.2"/>
    <row r="35131" x14ac:dyDescent="0.2"/>
    <row r="35132" x14ac:dyDescent="0.2"/>
    <row r="35133" x14ac:dyDescent="0.2"/>
    <row r="35134" x14ac:dyDescent="0.2"/>
    <row r="35135" x14ac:dyDescent="0.2"/>
    <row r="35136" x14ac:dyDescent="0.2"/>
    <row r="35137" x14ac:dyDescent="0.2"/>
    <row r="35138" x14ac:dyDescent="0.2"/>
    <row r="35139" x14ac:dyDescent="0.2"/>
    <row r="35140" x14ac:dyDescent="0.2"/>
    <row r="35141" x14ac:dyDescent="0.2"/>
    <row r="35142" x14ac:dyDescent="0.2"/>
    <row r="35143" x14ac:dyDescent="0.2"/>
    <row r="35144" x14ac:dyDescent="0.2"/>
    <row r="35145" x14ac:dyDescent="0.2"/>
    <row r="35146" x14ac:dyDescent="0.2"/>
    <row r="35147" x14ac:dyDescent="0.2"/>
    <row r="35148" x14ac:dyDescent="0.2"/>
    <row r="35149" x14ac:dyDescent="0.2"/>
    <row r="35150" x14ac:dyDescent="0.2"/>
    <row r="35151" x14ac:dyDescent="0.2"/>
    <row r="35152" x14ac:dyDescent="0.2"/>
    <row r="35153" x14ac:dyDescent="0.2"/>
    <row r="35154" x14ac:dyDescent="0.2"/>
    <row r="35155" x14ac:dyDescent="0.2"/>
    <row r="35156" x14ac:dyDescent="0.2"/>
    <row r="35157" x14ac:dyDescent="0.2"/>
    <row r="35158" x14ac:dyDescent="0.2"/>
    <row r="35159" x14ac:dyDescent="0.2"/>
    <row r="35160" x14ac:dyDescent="0.2"/>
    <row r="35161" x14ac:dyDescent="0.2"/>
    <row r="35162" x14ac:dyDescent="0.2"/>
    <row r="35163" x14ac:dyDescent="0.2"/>
    <row r="35164" x14ac:dyDescent="0.2"/>
    <row r="35165" x14ac:dyDescent="0.2"/>
    <row r="35166" x14ac:dyDescent="0.2"/>
    <row r="35167" x14ac:dyDescent="0.2"/>
    <row r="35168" x14ac:dyDescent="0.2"/>
    <row r="35169" x14ac:dyDescent="0.2"/>
    <row r="35170" x14ac:dyDescent="0.2"/>
    <row r="35171" x14ac:dyDescent="0.2"/>
    <row r="35172" x14ac:dyDescent="0.2"/>
    <row r="35173" x14ac:dyDescent="0.2"/>
    <row r="35174" x14ac:dyDescent="0.2"/>
    <row r="35175" x14ac:dyDescent="0.2"/>
    <row r="35176" x14ac:dyDescent="0.2"/>
    <row r="35177" x14ac:dyDescent="0.2"/>
    <row r="35178" x14ac:dyDescent="0.2"/>
    <row r="35179" x14ac:dyDescent="0.2"/>
    <row r="35180" x14ac:dyDescent="0.2"/>
    <row r="35181" x14ac:dyDescent="0.2"/>
    <row r="35182" x14ac:dyDescent="0.2"/>
    <row r="35183" x14ac:dyDescent="0.2"/>
    <row r="35184" x14ac:dyDescent="0.2"/>
    <row r="35185" x14ac:dyDescent="0.2"/>
    <row r="35186" x14ac:dyDescent="0.2"/>
    <row r="35187" x14ac:dyDescent="0.2"/>
    <row r="35188" x14ac:dyDescent="0.2"/>
    <row r="35189" x14ac:dyDescent="0.2"/>
    <row r="35190" x14ac:dyDescent="0.2"/>
    <row r="35191" x14ac:dyDescent="0.2"/>
    <row r="35192" x14ac:dyDescent="0.2"/>
    <row r="35193" x14ac:dyDescent="0.2"/>
    <row r="35194" x14ac:dyDescent="0.2"/>
    <row r="35195" x14ac:dyDescent="0.2"/>
    <row r="35196" x14ac:dyDescent="0.2"/>
    <row r="35197" x14ac:dyDescent="0.2"/>
    <row r="35198" x14ac:dyDescent="0.2"/>
    <row r="35199" x14ac:dyDescent="0.2"/>
    <row r="35200" x14ac:dyDescent="0.2"/>
    <row r="35201" x14ac:dyDescent="0.2"/>
    <row r="35202" x14ac:dyDescent="0.2"/>
    <row r="35203" x14ac:dyDescent="0.2"/>
    <row r="35204" x14ac:dyDescent="0.2"/>
    <row r="35205" x14ac:dyDescent="0.2"/>
    <row r="35206" x14ac:dyDescent="0.2"/>
    <row r="35207" x14ac:dyDescent="0.2"/>
    <row r="35208" x14ac:dyDescent="0.2"/>
    <row r="35209" x14ac:dyDescent="0.2"/>
    <row r="35210" x14ac:dyDescent="0.2"/>
    <row r="35211" x14ac:dyDescent="0.2"/>
    <row r="35212" x14ac:dyDescent="0.2"/>
    <row r="35213" x14ac:dyDescent="0.2"/>
    <row r="35214" x14ac:dyDescent="0.2"/>
    <row r="35215" x14ac:dyDescent="0.2"/>
    <row r="35216" x14ac:dyDescent="0.2"/>
    <row r="35217" x14ac:dyDescent="0.2"/>
    <row r="35218" x14ac:dyDescent="0.2"/>
    <row r="35219" x14ac:dyDescent="0.2"/>
    <row r="35220" x14ac:dyDescent="0.2"/>
    <row r="35221" x14ac:dyDescent="0.2"/>
    <row r="35222" x14ac:dyDescent="0.2"/>
    <row r="35223" x14ac:dyDescent="0.2"/>
    <row r="35224" x14ac:dyDescent="0.2"/>
    <row r="35225" x14ac:dyDescent="0.2"/>
    <row r="35226" x14ac:dyDescent="0.2"/>
    <row r="35227" x14ac:dyDescent="0.2"/>
    <row r="35228" x14ac:dyDescent="0.2"/>
    <row r="35229" x14ac:dyDescent="0.2"/>
    <row r="35230" x14ac:dyDescent="0.2"/>
    <row r="35231" x14ac:dyDescent="0.2"/>
    <row r="35232" x14ac:dyDescent="0.2"/>
    <row r="35233" x14ac:dyDescent="0.2"/>
    <row r="35234" x14ac:dyDescent="0.2"/>
    <row r="35235" x14ac:dyDescent="0.2"/>
    <row r="35236" x14ac:dyDescent="0.2"/>
    <row r="35237" x14ac:dyDescent="0.2"/>
    <row r="35238" x14ac:dyDescent="0.2"/>
    <row r="35239" x14ac:dyDescent="0.2"/>
    <row r="35240" x14ac:dyDescent="0.2"/>
    <row r="35241" x14ac:dyDescent="0.2"/>
    <row r="35242" x14ac:dyDescent="0.2"/>
    <row r="35243" x14ac:dyDescent="0.2"/>
    <row r="35244" x14ac:dyDescent="0.2"/>
    <row r="35245" x14ac:dyDescent="0.2"/>
    <row r="35246" x14ac:dyDescent="0.2"/>
    <row r="35247" x14ac:dyDescent="0.2"/>
    <row r="35248" x14ac:dyDescent="0.2"/>
    <row r="35249" x14ac:dyDescent="0.2"/>
    <row r="35250" x14ac:dyDescent="0.2"/>
    <row r="35251" x14ac:dyDescent="0.2"/>
    <row r="35252" x14ac:dyDescent="0.2"/>
    <row r="35253" x14ac:dyDescent="0.2"/>
    <row r="35254" x14ac:dyDescent="0.2"/>
    <row r="35255" x14ac:dyDescent="0.2"/>
    <row r="35256" x14ac:dyDescent="0.2"/>
    <row r="35257" x14ac:dyDescent="0.2"/>
    <row r="35258" x14ac:dyDescent="0.2"/>
    <row r="35259" x14ac:dyDescent="0.2"/>
    <row r="35260" x14ac:dyDescent="0.2"/>
    <row r="35261" x14ac:dyDescent="0.2"/>
    <row r="35262" x14ac:dyDescent="0.2"/>
    <row r="35263" x14ac:dyDescent="0.2"/>
    <row r="35264" x14ac:dyDescent="0.2"/>
    <row r="35265" x14ac:dyDescent="0.2"/>
    <row r="35266" x14ac:dyDescent="0.2"/>
    <row r="35267" x14ac:dyDescent="0.2"/>
    <row r="35268" x14ac:dyDescent="0.2"/>
    <row r="35269" x14ac:dyDescent="0.2"/>
    <row r="35270" x14ac:dyDescent="0.2"/>
    <row r="35271" x14ac:dyDescent="0.2"/>
    <row r="35272" x14ac:dyDescent="0.2"/>
    <row r="35273" x14ac:dyDescent="0.2"/>
    <row r="35274" x14ac:dyDescent="0.2"/>
    <row r="35275" x14ac:dyDescent="0.2"/>
    <row r="35276" x14ac:dyDescent="0.2"/>
    <row r="35277" x14ac:dyDescent="0.2"/>
    <row r="35278" x14ac:dyDescent="0.2"/>
    <row r="35279" x14ac:dyDescent="0.2"/>
    <row r="35280" x14ac:dyDescent="0.2"/>
    <row r="35281" x14ac:dyDescent="0.2"/>
    <row r="35282" x14ac:dyDescent="0.2"/>
    <row r="35283" x14ac:dyDescent="0.2"/>
    <row r="35284" x14ac:dyDescent="0.2"/>
    <row r="35285" x14ac:dyDescent="0.2"/>
    <row r="35286" x14ac:dyDescent="0.2"/>
    <row r="35287" x14ac:dyDescent="0.2"/>
    <row r="35288" x14ac:dyDescent="0.2"/>
    <row r="35289" x14ac:dyDescent="0.2"/>
    <row r="35290" x14ac:dyDescent="0.2"/>
    <row r="35291" x14ac:dyDescent="0.2"/>
    <row r="35292" x14ac:dyDescent="0.2"/>
    <row r="35293" x14ac:dyDescent="0.2"/>
    <row r="35294" x14ac:dyDescent="0.2"/>
    <row r="35295" x14ac:dyDescent="0.2"/>
    <row r="35296" x14ac:dyDescent="0.2"/>
    <row r="35297" x14ac:dyDescent="0.2"/>
    <row r="35298" x14ac:dyDescent="0.2"/>
    <row r="35299" x14ac:dyDescent="0.2"/>
    <row r="35300" x14ac:dyDescent="0.2"/>
    <row r="35301" x14ac:dyDescent="0.2"/>
    <row r="35302" x14ac:dyDescent="0.2"/>
    <row r="35303" x14ac:dyDescent="0.2"/>
    <row r="35304" x14ac:dyDescent="0.2"/>
    <row r="35305" x14ac:dyDescent="0.2"/>
    <row r="35306" x14ac:dyDescent="0.2"/>
    <row r="35307" x14ac:dyDescent="0.2"/>
    <row r="35308" x14ac:dyDescent="0.2"/>
    <row r="35309" x14ac:dyDescent="0.2"/>
    <row r="35310" x14ac:dyDescent="0.2"/>
    <row r="35311" x14ac:dyDescent="0.2"/>
    <row r="35312" x14ac:dyDescent="0.2"/>
    <row r="35313" x14ac:dyDescent="0.2"/>
    <row r="35314" x14ac:dyDescent="0.2"/>
    <row r="35315" x14ac:dyDescent="0.2"/>
    <row r="35316" x14ac:dyDescent="0.2"/>
    <row r="35317" x14ac:dyDescent="0.2"/>
    <row r="35318" x14ac:dyDescent="0.2"/>
    <row r="35319" x14ac:dyDescent="0.2"/>
    <row r="35320" x14ac:dyDescent="0.2"/>
    <row r="35321" x14ac:dyDescent="0.2"/>
    <row r="35322" x14ac:dyDescent="0.2"/>
    <row r="35323" x14ac:dyDescent="0.2"/>
    <row r="35324" x14ac:dyDescent="0.2"/>
    <row r="35325" x14ac:dyDescent="0.2"/>
    <row r="35326" x14ac:dyDescent="0.2"/>
    <row r="35327" x14ac:dyDescent="0.2"/>
    <row r="35328" x14ac:dyDescent="0.2"/>
    <row r="35329" x14ac:dyDescent="0.2"/>
    <row r="35330" x14ac:dyDescent="0.2"/>
    <row r="35331" x14ac:dyDescent="0.2"/>
    <row r="35332" x14ac:dyDescent="0.2"/>
    <row r="35333" x14ac:dyDescent="0.2"/>
    <row r="35334" x14ac:dyDescent="0.2"/>
    <row r="35335" x14ac:dyDescent="0.2"/>
    <row r="35336" x14ac:dyDescent="0.2"/>
    <row r="35337" x14ac:dyDescent="0.2"/>
    <row r="35338" x14ac:dyDescent="0.2"/>
    <row r="35339" x14ac:dyDescent="0.2"/>
    <row r="35340" x14ac:dyDescent="0.2"/>
    <row r="35341" x14ac:dyDescent="0.2"/>
    <row r="35342" x14ac:dyDescent="0.2"/>
    <row r="35343" x14ac:dyDescent="0.2"/>
    <row r="35344" x14ac:dyDescent="0.2"/>
    <row r="35345" x14ac:dyDescent="0.2"/>
    <row r="35346" x14ac:dyDescent="0.2"/>
    <row r="35347" x14ac:dyDescent="0.2"/>
    <row r="35348" x14ac:dyDescent="0.2"/>
    <row r="35349" x14ac:dyDescent="0.2"/>
    <row r="35350" x14ac:dyDescent="0.2"/>
    <row r="35351" x14ac:dyDescent="0.2"/>
    <row r="35352" x14ac:dyDescent="0.2"/>
    <row r="35353" x14ac:dyDescent="0.2"/>
    <row r="35354" x14ac:dyDescent="0.2"/>
    <row r="35355" x14ac:dyDescent="0.2"/>
    <row r="35356" x14ac:dyDescent="0.2"/>
    <row r="35357" x14ac:dyDescent="0.2"/>
    <row r="35358" x14ac:dyDescent="0.2"/>
    <row r="35359" x14ac:dyDescent="0.2"/>
    <row r="35360" x14ac:dyDescent="0.2"/>
    <row r="35361" x14ac:dyDescent="0.2"/>
    <row r="35362" x14ac:dyDescent="0.2"/>
    <row r="35363" x14ac:dyDescent="0.2"/>
    <row r="35364" x14ac:dyDescent="0.2"/>
    <row r="35365" x14ac:dyDescent="0.2"/>
    <row r="35366" x14ac:dyDescent="0.2"/>
    <row r="35367" x14ac:dyDescent="0.2"/>
    <row r="35368" x14ac:dyDescent="0.2"/>
    <row r="35369" x14ac:dyDescent="0.2"/>
    <row r="35370" x14ac:dyDescent="0.2"/>
    <row r="35371" x14ac:dyDescent="0.2"/>
    <row r="35372" x14ac:dyDescent="0.2"/>
    <row r="35373" x14ac:dyDescent="0.2"/>
    <row r="35374" x14ac:dyDescent="0.2"/>
    <row r="35375" x14ac:dyDescent="0.2"/>
    <row r="35376" x14ac:dyDescent="0.2"/>
    <row r="35377" x14ac:dyDescent="0.2"/>
    <row r="35378" x14ac:dyDescent="0.2"/>
    <row r="35379" x14ac:dyDescent="0.2"/>
    <row r="35380" x14ac:dyDescent="0.2"/>
    <row r="35381" x14ac:dyDescent="0.2"/>
    <row r="35382" x14ac:dyDescent="0.2"/>
    <row r="35383" x14ac:dyDescent="0.2"/>
    <row r="35384" x14ac:dyDescent="0.2"/>
    <row r="35385" x14ac:dyDescent="0.2"/>
    <row r="35386" x14ac:dyDescent="0.2"/>
    <row r="35387" x14ac:dyDescent="0.2"/>
    <row r="35388" x14ac:dyDescent="0.2"/>
    <row r="35389" x14ac:dyDescent="0.2"/>
    <row r="35390" x14ac:dyDescent="0.2"/>
    <row r="35391" x14ac:dyDescent="0.2"/>
    <row r="35392" x14ac:dyDescent="0.2"/>
    <row r="35393" x14ac:dyDescent="0.2"/>
    <row r="35394" x14ac:dyDescent="0.2"/>
    <row r="35395" x14ac:dyDescent="0.2"/>
    <row r="35396" x14ac:dyDescent="0.2"/>
    <row r="35397" x14ac:dyDescent="0.2"/>
    <row r="35398" x14ac:dyDescent="0.2"/>
    <row r="35399" x14ac:dyDescent="0.2"/>
    <row r="35400" x14ac:dyDescent="0.2"/>
    <row r="35401" x14ac:dyDescent="0.2"/>
    <row r="35402" x14ac:dyDescent="0.2"/>
    <row r="35403" x14ac:dyDescent="0.2"/>
    <row r="35404" x14ac:dyDescent="0.2"/>
    <row r="35405" x14ac:dyDescent="0.2"/>
    <row r="35406" x14ac:dyDescent="0.2"/>
    <row r="35407" x14ac:dyDescent="0.2"/>
    <row r="35408" x14ac:dyDescent="0.2"/>
    <row r="35409" x14ac:dyDescent="0.2"/>
    <row r="35410" x14ac:dyDescent="0.2"/>
    <row r="35411" x14ac:dyDescent="0.2"/>
    <row r="35412" x14ac:dyDescent="0.2"/>
    <row r="35413" x14ac:dyDescent="0.2"/>
    <row r="35414" x14ac:dyDescent="0.2"/>
    <row r="35415" x14ac:dyDescent="0.2"/>
    <row r="35416" x14ac:dyDescent="0.2"/>
    <row r="35417" x14ac:dyDescent="0.2"/>
    <row r="35418" x14ac:dyDescent="0.2"/>
    <row r="35419" x14ac:dyDescent="0.2"/>
    <row r="35420" x14ac:dyDescent="0.2"/>
    <row r="35421" x14ac:dyDescent="0.2"/>
    <row r="35422" x14ac:dyDescent="0.2"/>
    <row r="35423" x14ac:dyDescent="0.2"/>
    <row r="35424" x14ac:dyDescent="0.2"/>
    <row r="35425" x14ac:dyDescent="0.2"/>
    <row r="35426" x14ac:dyDescent="0.2"/>
    <row r="35427" x14ac:dyDescent="0.2"/>
    <row r="35428" x14ac:dyDescent="0.2"/>
    <row r="35429" x14ac:dyDescent="0.2"/>
    <row r="35430" x14ac:dyDescent="0.2"/>
    <row r="35431" x14ac:dyDescent="0.2"/>
    <row r="35432" x14ac:dyDescent="0.2"/>
    <row r="35433" x14ac:dyDescent="0.2"/>
    <row r="35434" x14ac:dyDescent="0.2"/>
    <row r="35435" x14ac:dyDescent="0.2"/>
    <row r="35436" x14ac:dyDescent="0.2"/>
    <row r="35437" x14ac:dyDescent="0.2"/>
    <row r="35438" x14ac:dyDescent="0.2"/>
    <row r="35439" x14ac:dyDescent="0.2"/>
    <row r="35440" x14ac:dyDescent="0.2"/>
    <row r="35441" x14ac:dyDescent="0.2"/>
    <row r="35442" x14ac:dyDescent="0.2"/>
    <row r="35443" x14ac:dyDescent="0.2"/>
    <row r="35444" x14ac:dyDescent="0.2"/>
    <row r="35445" x14ac:dyDescent="0.2"/>
    <row r="35446" x14ac:dyDescent="0.2"/>
    <row r="35447" x14ac:dyDescent="0.2"/>
    <row r="35448" x14ac:dyDescent="0.2"/>
    <row r="35449" x14ac:dyDescent="0.2"/>
    <row r="35450" x14ac:dyDescent="0.2"/>
    <row r="35451" x14ac:dyDescent="0.2"/>
    <row r="35452" x14ac:dyDescent="0.2"/>
    <row r="35453" x14ac:dyDescent="0.2"/>
    <row r="35454" x14ac:dyDescent="0.2"/>
    <row r="35455" x14ac:dyDescent="0.2"/>
    <row r="35456" x14ac:dyDescent="0.2"/>
    <row r="35457" x14ac:dyDescent="0.2"/>
    <row r="35458" x14ac:dyDescent="0.2"/>
    <row r="35459" x14ac:dyDescent="0.2"/>
    <row r="35460" x14ac:dyDescent="0.2"/>
    <row r="35461" x14ac:dyDescent="0.2"/>
    <row r="35462" x14ac:dyDescent="0.2"/>
    <row r="35463" x14ac:dyDescent="0.2"/>
    <row r="35464" x14ac:dyDescent="0.2"/>
    <row r="35465" x14ac:dyDescent="0.2"/>
    <row r="35466" x14ac:dyDescent="0.2"/>
    <row r="35467" x14ac:dyDescent="0.2"/>
    <row r="35468" x14ac:dyDescent="0.2"/>
    <row r="35469" x14ac:dyDescent="0.2"/>
    <row r="35470" x14ac:dyDescent="0.2"/>
    <row r="35471" x14ac:dyDescent="0.2"/>
    <row r="35472" x14ac:dyDescent="0.2"/>
    <row r="35473" x14ac:dyDescent="0.2"/>
    <row r="35474" x14ac:dyDescent="0.2"/>
    <row r="35475" x14ac:dyDescent="0.2"/>
    <row r="35476" x14ac:dyDescent="0.2"/>
    <row r="35477" x14ac:dyDescent="0.2"/>
    <row r="35478" x14ac:dyDescent="0.2"/>
    <row r="35479" x14ac:dyDescent="0.2"/>
    <row r="35480" x14ac:dyDescent="0.2"/>
    <row r="35481" x14ac:dyDescent="0.2"/>
    <row r="35482" x14ac:dyDescent="0.2"/>
    <row r="35483" x14ac:dyDescent="0.2"/>
    <row r="35484" x14ac:dyDescent="0.2"/>
    <row r="35485" x14ac:dyDescent="0.2"/>
    <row r="35486" x14ac:dyDescent="0.2"/>
    <row r="35487" x14ac:dyDescent="0.2"/>
    <row r="35488" x14ac:dyDescent="0.2"/>
    <row r="35489" x14ac:dyDescent="0.2"/>
    <row r="35490" x14ac:dyDescent="0.2"/>
    <row r="35491" x14ac:dyDescent="0.2"/>
    <row r="35492" x14ac:dyDescent="0.2"/>
    <row r="35493" x14ac:dyDescent="0.2"/>
    <row r="35494" x14ac:dyDescent="0.2"/>
    <row r="35495" x14ac:dyDescent="0.2"/>
    <row r="35496" x14ac:dyDescent="0.2"/>
    <row r="35497" x14ac:dyDescent="0.2"/>
    <row r="35498" x14ac:dyDescent="0.2"/>
    <row r="35499" x14ac:dyDescent="0.2"/>
    <row r="35500" x14ac:dyDescent="0.2"/>
    <row r="35501" x14ac:dyDescent="0.2"/>
    <row r="35502" x14ac:dyDescent="0.2"/>
    <row r="35503" x14ac:dyDescent="0.2"/>
    <row r="35504" x14ac:dyDescent="0.2"/>
    <row r="35505" x14ac:dyDescent="0.2"/>
    <row r="35506" x14ac:dyDescent="0.2"/>
    <row r="35507" x14ac:dyDescent="0.2"/>
    <row r="35508" x14ac:dyDescent="0.2"/>
    <row r="35509" x14ac:dyDescent="0.2"/>
    <row r="35510" x14ac:dyDescent="0.2"/>
    <row r="35511" x14ac:dyDescent="0.2"/>
    <row r="35512" x14ac:dyDescent="0.2"/>
    <row r="35513" x14ac:dyDescent="0.2"/>
    <row r="35514" x14ac:dyDescent="0.2"/>
    <row r="35515" x14ac:dyDescent="0.2"/>
    <row r="35516" x14ac:dyDescent="0.2"/>
    <row r="35517" x14ac:dyDescent="0.2"/>
    <row r="35518" x14ac:dyDescent="0.2"/>
    <row r="35519" x14ac:dyDescent="0.2"/>
    <row r="35520" x14ac:dyDescent="0.2"/>
    <row r="35521" x14ac:dyDescent="0.2"/>
    <row r="35522" x14ac:dyDescent="0.2"/>
    <row r="35523" x14ac:dyDescent="0.2"/>
    <row r="35524" x14ac:dyDescent="0.2"/>
    <row r="35525" x14ac:dyDescent="0.2"/>
    <row r="35526" x14ac:dyDescent="0.2"/>
    <row r="35527" x14ac:dyDescent="0.2"/>
    <row r="35528" x14ac:dyDescent="0.2"/>
    <row r="35529" x14ac:dyDescent="0.2"/>
    <row r="35530" x14ac:dyDescent="0.2"/>
    <row r="35531" x14ac:dyDescent="0.2"/>
    <row r="35532" x14ac:dyDescent="0.2"/>
    <row r="35533" x14ac:dyDescent="0.2"/>
    <row r="35534" x14ac:dyDescent="0.2"/>
    <row r="35535" x14ac:dyDescent="0.2"/>
    <row r="35536" x14ac:dyDescent="0.2"/>
    <row r="35537" x14ac:dyDescent="0.2"/>
    <row r="35538" x14ac:dyDescent="0.2"/>
    <row r="35539" x14ac:dyDescent="0.2"/>
    <row r="35540" x14ac:dyDescent="0.2"/>
    <row r="35541" x14ac:dyDescent="0.2"/>
    <row r="35542" x14ac:dyDescent="0.2"/>
    <row r="35543" x14ac:dyDescent="0.2"/>
    <row r="35544" x14ac:dyDescent="0.2"/>
    <row r="35545" x14ac:dyDescent="0.2"/>
    <row r="35546" x14ac:dyDescent="0.2"/>
    <row r="35547" x14ac:dyDescent="0.2"/>
    <row r="35548" x14ac:dyDescent="0.2"/>
    <row r="35549" x14ac:dyDescent="0.2"/>
    <row r="35550" x14ac:dyDescent="0.2"/>
    <row r="35551" x14ac:dyDescent="0.2"/>
    <row r="35552" x14ac:dyDescent="0.2"/>
    <row r="35553" x14ac:dyDescent="0.2"/>
    <row r="35554" x14ac:dyDescent="0.2"/>
    <row r="35555" x14ac:dyDescent="0.2"/>
    <row r="35556" x14ac:dyDescent="0.2"/>
    <row r="35557" x14ac:dyDescent="0.2"/>
    <row r="35558" x14ac:dyDescent="0.2"/>
    <row r="35559" x14ac:dyDescent="0.2"/>
    <row r="35560" x14ac:dyDescent="0.2"/>
    <row r="35561" x14ac:dyDescent="0.2"/>
    <row r="35562" x14ac:dyDescent="0.2"/>
    <row r="35563" x14ac:dyDescent="0.2"/>
    <row r="35564" x14ac:dyDescent="0.2"/>
    <row r="35565" x14ac:dyDescent="0.2"/>
    <row r="35566" x14ac:dyDescent="0.2"/>
    <row r="35567" x14ac:dyDescent="0.2"/>
    <row r="35568" x14ac:dyDescent="0.2"/>
    <row r="35569" x14ac:dyDescent="0.2"/>
    <row r="35570" x14ac:dyDescent="0.2"/>
    <row r="35571" x14ac:dyDescent="0.2"/>
    <row r="35572" x14ac:dyDescent="0.2"/>
    <row r="35573" x14ac:dyDescent="0.2"/>
    <row r="35574" x14ac:dyDescent="0.2"/>
    <row r="35575" x14ac:dyDescent="0.2"/>
    <row r="35576" x14ac:dyDescent="0.2"/>
    <row r="35577" x14ac:dyDescent="0.2"/>
    <row r="35578" x14ac:dyDescent="0.2"/>
    <row r="35579" x14ac:dyDescent="0.2"/>
    <row r="35580" x14ac:dyDescent="0.2"/>
    <row r="35581" x14ac:dyDescent="0.2"/>
    <row r="35582" x14ac:dyDescent="0.2"/>
    <row r="35583" x14ac:dyDescent="0.2"/>
    <row r="35584" x14ac:dyDescent="0.2"/>
    <row r="35585" x14ac:dyDescent="0.2"/>
    <row r="35586" x14ac:dyDescent="0.2"/>
    <row r="35587" x14ac:dyDescent="0.2"/>
    <row r="35588" x14ac:dyDescent="0.2"/>
    <row r="35589" x14ac:dyDescent="0.2"/>
    <row r="35590" x14ac:dyDescent="0.2"/>
    <row r="35591" x14ac:dyDescent="0.2"/>
    <row r="35592" x14ac:dyDescent="0.2"/>
    <row r="35593" x14ac:dyDescent="0.2"/>
    <row r="35594" x14ac:dyDescent="0.2"/>
    <row r="35595" x14ac:dyDescent="0.2"/>
    <row r="35596" x14ac:dyDescent="0.2"/>
    <row r="35597" x14ac:dyDescent="0.2"/>
    <row r="35598" x14ac:dyDescent="0.2"/>
    <row r="35599" x14ac:dyDescent="0.2"/>
    <row r="35600" x14ac:dyDescent="0.2"/>
    <row r="35601" x14ac:dyDescent="0.2"/>
    <row r="35602" x14ac:dyDescent="0.2"/>
    <row r="35603" x14ac:dyDescent="0.2"/>
    <row r="35604" x14ac:dyDescent="0.2"/>
    <row r="35605" x14ac:dyDescent="0.2"/>
    <row r="35606" x14ac:dyDescent="0.2"/>
    <row r="35607" x14ac:dyDescent="0.2"/>
    <row r="35608" x14ac:dyDescent="0.2"/>
    <row r="35609" x14ac:dyDescent="0.2"/>
    <row r="35610" x14ac:dyDescent="0.2"/>
    <row r="35611" x14ac:dyDescent="0.2"/>
    <row r="35612" x14ac:dyDescent="0.2"/>
    <row r="35613" x14ac:dyDescent="0.2"/>
    <row r="35614" x14ac:dyDescent="0.2"/>
    <row r="35615" x14ac:dyDescent="0.2"/>
    <row r="35616" x14ac:dyDescent="0.2"/>
    <row r="35617" x14ac:dyDescent="0.2"/>
    <row r="35618" x14ac:dyDescent="0.2"/>
    <row r="35619" x14ac:dyDescent="0.2"/>
    <row r="35620" x14ac:dyDescent="0.2"/>
    <row r="35621" x14ac:dyDescent="0.2"/>
    <row r="35622" x14ac:dyDescent="0.2"/>
    <row r="35623" x14ac:dyDescent="0.2"/>
    <row r="35624" x14ac:dyDescent="0.2"/>
    <row r="35625" x14ac:dyDescent="0.2"/>
    <row r="35626" x14ac:dyDescent="0.2"/>
    <row r="35627" x14ac:dyDescent="0.2"/>
    <row r="35628" x14ac:dyDescent="0.2"/>
    <row r="35629" x14ac:dyDescent="0.2"/>
    <row r="35630" x14ac:dyDescent="0.2"/>
    <row r="35631" x14ac:dyDescent="0.2"/>
    <row r="35632" x14ac:dyDescent="0.2"/>
    <row r="35633" x14ac:dyDescent="0.2"/>
    <row r="35634" x14ac:dyDescent="0.2"/>
    <row r="35635" x14ac:dyDescent="0.2"/>
    <row r="35636" x14ac:dyDescent="0.2"/>
    <row r="35637" x14ac:dyDescent="0.2"/>
    <row r="35638" x14ac:dyDescent="0.2"/>
    <row r="35639" x14ac:dyDescent="0.2"/>
    <row r="35640" x14ac:dyDescent="0.2"/>
    <row r="35641" x14ac:dyDescent="0.2"/>
    <row r="35642" x14ac:dyDescent="0.2"/>
    <row r="35643" x14ac:dyDescent="0.2"/>
    <row r="35644" x14ac:dyDescent="0.2"/>
    <row r="35645" x14ac:dyDescent="0.2"/>
    <row r="35646" x14ac:dyDescent="0.2"/>
    <row r="35647" x14ac:dyDescent="0.2"/>
    <row r="35648" x14ac:dyDescent="0.2"/>
    <row r="35649" x14ac:dyDescent="0.2"/>
    <row r="35650" x14ac:dyDescent="0.2"/>
    <row r="35651" x14ac:dyDescent="0.2"/>
    <row r="35652" x14ac:dyDescent="0.2"/>
    <row r="35653" x14ac:dyDescent="0.2"/>
    <row r="35654" x14ac:dyDescent="0.2"/>
    <row r="35655" x14ac:dyDescent="0.2"/>
    <row r="35656" x14ac:dyDescent="0.2"/>
    <row r="35657" x14ac:dyDescent="0.2"/>
    <row r="35658" x14ac:dyDescent="0.2"/>
    <row r="35659" x14ac:dyDescent="0.2"/>
    <row r="35660" x14ac:dyDescent="0.2"/>
    <row r="35661" x14ac:dyDescent="0.2"/>
    <row r="35662" x14ac:dyDescent="0.2"/>
    <row r="35663" x14ac:dyDescent="0.2"/>
    <row r="35664" x14ac:dyDescent="0.2"/>
    <row r="35665" x14ac:dyDescent="0.2"/>
    <row r="35666" x14ac:dyDescent="0.2"/>
    <row r="35667" x14ac:dyDescent="0.2"/>
    <row r="35668" x14ac:dyDescent="0.2"/>
    <row r="35669" x14ac:dyDescent="0.2"/>
    <row r="35670" x14ac:dyDescent="0.2"/>
    <row r="35671" x14ac:dyDescent="0.2"/>
    <row r="35672" x14ac:dyDescent="0.2"/>
    <row r="35673" x14ac:dyDescent="0.2"/>
    <row r="35674" x14ac:dyDescent="0.2"/>
    <row r="35675" x14ac:dyDescent="0.2"/>
    <row r="35676" x14ac:dyDescent="0.2"/>
    <row r="35677" x14ac:dyDescent="0.2"/>
    <row r="35678" x14ac:dyDescent="0.2"/>
    <row r="35679" x14ac:dyDescent="0.2"/>
    <row r="35680" x14ac:dyDescent="0.2"/>
    <row r="35681" x14ac:dyDescent="0.2"/>
    <row r="35682" x14ac:dyDescent="0.2"/>
    <row r="35683" x14ac:dyDescent="0.2"/>
    <row r="35684" x14ac:dyDescent="0.2"/>
    <row r="35685" x14ac:dyDescent="0.2"/>
    <row r="35686" x14ac:dyDescent="0.2"/>
    <row r="35687" x14ac:dyDescent="0.2"/>
    <row r="35688" x14ac:dyDescent="0.2"/>
    <row r="35689" x14ac:dyDescent="0.2"/>
    <row r="35690" x14ac:dyDescent="0.2"/>
    <row r="35691" x14ac:dyDescent="0.2"/>
    <row r="35692" x14ac:dyDescent="0.2"/>
    <row r="35693" x14ac:dyDescent="0.2"/>
    <row r="35694" x14ac:dyDescent="0.2"/>
    <row r="35695" x14ac:dyDescent="0.2"/>
    <row r="35696" x14ac:dyDescent="0.2"/>
    <row r="35697" x14ac:dyDescent="0.2"/>
    <row r="35698" x14ac:dyDescent="0.2"/>
    <row r="35699" x14ac:dyDescent="0.2"/>
    <row r="35700" x14ac:dyDescent="0.2"/>
    <row r="35701" x14ac:dyDescent="0.2"/>
    <row r="35702" x14ac:dyDescent="0.2"/>
    <row r="35703" x14ac:dyDescent="0.2"/>
    <row r="35704" x14ac:dyDescent="0.2"/>
    <row r="35705" x14ac:dyDescent="0.2"/>
    <row r="35706" x14ac:dyDescent="0.2"/>
    <row r="35707" x14ac:dyDescent="0.2"/>
    <row r="35708" x14ac:dyDescent="0.2"/>
    <row r="35709" x14ac:dyDescent="0.2"/>
    <row r="35710" x14ac:dyDescent="0.2"/>
    <row r="35711" x14ac:dyDescent="0.2"/>
    <row r="35712" x14ac:dyDescent="0.2"/>
    <row r="35713" x14ac:dyDescent="0.2"/>
    <row r="35714" x14ac:dyDescent="0.2"/>
    <row r="35715" x14ac:dyDescent="0.2"/>
    <row r="35716" x14ac:dyDescent="0.2"/>
    <row r="35717" x14ac:dyDescent="0.2"/>
    <row r="35718" x14ac:dyDescent="0.2"/>
    <row r="35719" x14ac:dyDescent="0.2"/>
    <row r="35720" x14ac:dyDescent="0.2"/>
    <row r="35721" x14ac:dyDescent="0.2"/>
    <row r="35722" x14ac:dyDescent="0.2"/>
    <row r="35723" x14ac:dyDescent="0.2"/>
    <row r="35724" x14ac:dyDescent="0.2"/>
    <row r="35725" x14ac:dyDescent="0.2"/>
    <row r="35726" x14ac:dyDescent="0.2"/>
    <row r="35727" x14ac:dyDescent="0.2"/>
    <row r="35728" x14ac:dyDescent="0.2"/>
    <row r="35729" x14ac:dyDescent="0.2"/>
    <row r="35730" x14ac:dyDescent="0.2"/>
    <row r="35731" x14ac:dyDescent="0.2"/>
    <row r="35732" x14ac:dyDescent="0.2"/>
    <row r="35733" x14ac:dyDescent="0.2"/>
    <row r="35734" x14ac:dyDescent="0.2"/>
    <row r="35735" x14ac:dyDescent="0.2"/>
    <row r="35736" x14ac:dyDescent="0.2"/>
    <row r="35737" x14ac:dyDescent="0.2"/>
    <row r="35738" x14ac:dyDescent="0.2"/>
    <row r="35739" x14ac:dyDescent="0.2"/>
    <row r="35740" x14ac:dyDescent="0.2"/>
    <row r="35741" x14ac:dyDescent="0.2"/>
    <row r="35742" x14ac:dyDescent="0.2"/>
    <row r="35743" x14ac:dyDescent="0.2"/>
    <row r="35744" x14ac:dyDescent="0.2"/>
    <row r="35745" x14ac:dyDescent="0.2"/>
    <row r="35746" x14ac:dyDescent="0.2"/>
    <row r="35747" x14ac:dyDescent="0.2"/>
    <row r="35748" x14ac:dyDescent="0.2"/>
    <row r="35749" x14ac:dyDescent="0.2"/>
    <row r="35750" x14ac:dyDescent="0.2"/>
    <row r="35751" x14ac:dyDescent="0.2"/>
    <row r="35752" x14ac:dyDescent="0.2"/>
    <row r="35753" x14ac:dyDescent="0.2"/>
    <row r="35754" x14ac:dyDescent="0.2"/>
    <row r="35755" x14ac:dyDescent="0.2"/>
    <row r="35756" x14ac:dyDescent="0.2"/>
    <row r="35757" x14ac:dyDescent="0.2"/>
    <row r="35758" x14ac:dyDescent="0.2"/>
    <row r="35759" x14ac:dyDescent="0.2"/>
    <row r="35760" x14ac:dyDescent="0.2"/>
    <row r="35761" x14ac:dyDescent="0.2"/>
    <row r="35762" x14ac:dyDescent="0.2"/>
    <row r="35763" x14ac:dyDescent="0.2"/>
    <row r="35764" x14ac:dyDescent="0.2"/>
    <row r="35765" x14ac:dyDescent="0.2"/>
    <row r="35766" x14ac:dyDescent="0.2"/>
    <row r="35767" x14ac:dyDescent="0.2"/>
    <row r="35768" x14ac:dyDescent="0.2"/>
    <row r="35769" x14ac:dyDescent="0.2"/>
    <row r="35770" x14ac:dyDescent="0.2"/>
    <row r="35771" x14ac:dyDescent="0.2"/>
    <row r="35772" x14ac:dyDescent="0.2"/>
    <row r="35773" x14ac:dyDescent="0.2"/>
    <row r="35774" x14ac:dyDescent="0.2"/>
    <row r="35775" x14ac:dyDescent="0.2"/>
    <row r="35776" x14ac:dyDescent="0.2"/>
    <row r="35777" x14ac:dyDescent="0.2"/>
    <row r="35778" x14ac:dyDescent="0.2"/>
    <row r="35779" x14ac:dyDescent="0.2"/>
    <row r="35780" x14ac:dyDescent="0.2"/>
    <row r="35781" x14ac:dyDescent="0.2"/>
    <row r="35782" x14ac:dyDescent="0.2"/>
    <row r="35783" x14ac:dyDescent="0.2"/>
    <row r="35784" x14ac:dyDescent="0.2"/>
    <row r="35785" x14ac:dyDescent="0.2"/>
    <row r="35786" x14ac:dyDescent="0.2"/>
    <row r="35787" x14ac:dyDescent="0.2"/>
    <row r="35788" x14ac:dyDescent="0.2"/>
    <row r="35789" x14ac:dyDescent="0.2"/>
    <row r="35790" x14ac:dyDescent="0.2"/>
    <row r="35791" x14ac:dyDescent="0.2"/>
    <row r="35792" x14ac:dyDescent="0.2"/>
    <row r="35793" x14ac:dyDescent="0.2"/>
    <row r="35794" x14ac:dyDescent="0.2"/>
    <row r="35795" x14ac:dyDescent="0.2"/>
    <row r="35796" x14ac:dyDescent="0.2"/>
    <row r="35797" x14ac:dyDescent="0.2"/>
    <row r="35798" x14ac:dyDescent="0.2"/>
    <row r="35799" x14ac:dyDescent="0.2"/>
    <row r="35800" x14ac:dyDescent="0.2"/>
    <row r="35801" x14ac:dyDescent="0.2"/>
    <row r="35802" x14ac:dyDescent="0.2"/>
    <row r="35803" x14ac:dyDescent="0.2"/>
    <row r="35804" x14ac:dyDescent="0.2"/>
    <row r="35805" x14ac:dyDescent="0.2"/>
    <row r="35806" x14ac:dyDescent="0.2"/>
    <row r="35807" x14ac:dyDescent="0.2"/>
    <row r="35808" x14ac:dyDescent="0.2"/>
    <row r="35809" x14ac:dyDescent="0.2"/>
    <row r="35810" x14ac:dyDescent="0.2"/>
    <row r="35811" x14ac:dyDescent="0.2"/>
    <row r="35812" x14ac:dyDescent="0.2"/>
    <row r="35813" x14ac:dyDescent="0.2"/>
    <row r="35814" x14ac:dyDescent="0.2"/>
    <row r="35815" x14ac:dyDescent="0.2"/>
    <row r="35816" x14ac:dyDescent="0.2"/>
    <row r="35817" x14ac:dyDescent="0.2"/>
    <row r="35818" x14ac:dyDescent="0.2"/>
    <row r="35819" x14ac:dyDescent="0.2"/>
    <row r="35820" x14ac:dyDescent="0.2"/>
    <row r="35821" x14ac:dyDescent="0.2"/>
    <row r="35822" x14ac:dyDescent="0.2"/>
    <row r="35823" x14ac:dyDescent="0.2"/>
    <row r="35824" x14ac:dyDescent="0.2"/>
    <row r="35825" x14ac:dyDescent="0.2"/>
    <row r="35826" x14ac:dyDescent="0.2"/>
    <row r="35827" x14ac:dyDescent="0.2"/>
    <row r="35828" x14ac:dyDescent="0.2"/>
    <row r="35829" x14ac:dyDescent="0.2"/>
    <row r="35830" x14ac:dyDescent="0.2"/>
    <row r="35831" x14ac:dyDescent="0.2"/>
    <row r="35832" x14ac:dyDescent="0.2"/>
    <row r="35833" x14ac:dyDescent="0.2"/>
    <row r="35834" x14ac:dyDescent="0.2"/>
    <row r="35835" x14ac:dyDescent="0.2"/>
    <row r="35836" x14ac:dyDescent="0.2"/>
    <row r="35837" x14ac:dyDescent="0.2"/>
    <row r="35838" x14ac:dyDescent="0.2"/>
    <row r="35839" x14ac:dyDescent="0.2"/>
    <row r="35840" x14ac:dyDescent="0.2"/>
    <row r="35841" x14ac:dyDescent="0.2"/>
    <row r="35842" x14ac:dyDescent="0.2"/>
    <row r="35843" x14ac:dyDescent="0.2"/>
    <row r="35844" x14ac:dyDescent="0.2"/>
    <row r="35845" x14ac:dyDescent="0.2"/>
    <row r="35846" x14ac:dyDescent="0.2"/>
    <row r="35847" x14ac:dyDescent="0.2"/>
    <row r="35848" x14ac:dyDescent="0.2"/>
    <row r="35849" x14ac:dyDescent="0.2"/>
    <row r="35850" x14ac:dyDescent="0.2"/>
    <row r="35851" x14ac:dyDescent="0.2"/>
    <row r="35852" x14ac:dyDescent="0.2"/>
    <row r="35853" x14ac:dyDescent="0.2"/>
    <row r="35854" x14ac:dyDescent="0.2"/>
    <row r="35855" x14ac:dyDescent="0.2"/>
    <row r="35856" x14ac:dyDescent="0.2"/>
    <row r="35857" x14ac:dyDescent="0.2"/>
    <row r="35858" x14ac:dyDescent="0.2"/>
    <row r="35859" x14ac:dyDescent="0.2"/>
    <row r="35860" x14ac:dyDescent="0.2"/>
    <row r="35861" x14ac:dyDescent="0.2"/>
    <row r="35862" x14ac:dyDescent="0.2"/>
    <row r="35863" x14ac:dyDescent="0.2"/>
    <row r="35864" x14ac:dyDescent="0.2"/>
    <row r="35865" x14ac:dyDescent="0.2"/>
    <row r="35866" x14ac:dyDescent="0.2"/>
    <row r="35867" x14ac:dyDescent="0.2"/>
    <row r="35868" x14ac:dyDescent="0.2"/>
    <row r="35869" x14ac:dyDescent="0.2"/>
    <row r="35870" x14ac:dyDescent="0.2"/>
    <row r="35871" x14ac:dyDescent="0.2"/>
    <row r="35872" x14ac:dyDescent="0.2"/>
    <row r="35873" x14ac:dyDescent="0.2"/>
    <row r="35874" x14ac:dyDescent="0.2"/>
    <row r="35875" x14ac:dyDescent="0.2"/>
    <row r="35876" x14ac:dyDescent="0.2"/>
    <row r="35877" x14ac:dyDescent="0.2"/>
    <row r="35878" x14ac:dyDescent="0.2"/>
    <row r="35879" x14ac:dyDescent="0.2"/>
    <row r="35880" x14ac:dyDescent="0.2"/>
    <row r="35881" x14ac:dyDescent="0.2"/>
    <row r="35882" x14ac:dyDescent="0.2"/>
    <row r="35883" x14ac:dyDescent="0.2"/>
    <row r="35884" x14ac:dyDescent="0.2"/>
    <row r="35885" x14ac:dyDescent="0.2"/>
    <row r="35886" x14ac:dyDescent="0.2"/>
    <row r="35887" x14ac:dyDescent="0.2"/>
    <row r="35888" x14ac:dyDescent="0.2"/>
    <row r="35889" x14ac:dyDescent="0.2"/>
    <row r="35890" x14ac:dyDescent="0.2"/>
    <row r="35891" x14ac:dyDescent="0.2"/>
    <row r="35892" x14ac:dyDescent="0.2"/>
    <row r="35893" x14ac:dyDescent="0.2"/>
    <row r="35894" x14ac:dyDescent="0.2"/>
    <row r="35895" x14ac:dyDescent="0.2"/>
    <row r="35896" x14ac:dyDescent="0.2"/>
    <row r="35897" x14ac:dyDescent="0.2"/>
    <row r="35898" x14ac:dyDescent="0.2"/>
    <row r="35899" x14ac:dyDescent="0.2"/>
    <row r="35900" x14ac:dyDescent="0.2"/>
    <row r="35901" x14ac:dyDescent="0.2"/>
    <row r="35902" x14ac:dyDescent="0.2"/>
    <row r="35903" x14ac:dyDescent="0.2"/>
    <row r="35904" x14ac:dyDescent="0.2"/>
    <row r="35905" x14ac:dyDescent="0.2"/>
    <row r="35906" x14ac:dyDescent="0.2"/>
    <row r="35907" x14ac:dyDescent="0.2"/>
    <row r="35908" x14ac:dyDescent="0.2"/>
    <row r="35909" x14ac:dyDescent="0.2"/>
    <row r="35910" x14ac:dyDescent="0.2"/>
    <row r="35911" x14ac:dyDescent="0.2"/>
    <row r="35912" x14ac:dyDescent="0.2"/>
    <row r="35913" x14ac:dyDescent="0.2"/>
    <row r="35914" x14ac:dyDescent="0.2"/>
    <row r="35915" x14ac:dyDescent="0.2"/>
    <row r="35916" x14ac:dyDescent="0.2"/>
    <row r="35917" x14ac:dyDescent="0.2"/>
    <row r="35918" x14ac:dyDescent="0.2"/>
    <row r="35919" x14ac:dyDescent="0.2"/>
    <row r="35920" x14ac:dyDescent="0.2"/>
    <row r="35921" x14ac:dyDescent="0.2"/>
    <row r="35922" x14ac:dyDescent="0.2"/>
    <row r="35923" x14ac:dyDescent="0.2"/>
    <row r="35924" x14ac:dyDescent="0.2"/>
    <row r="35925" x14ac:dyDescent="0.2"/>
    <row r="35926" x14ac:dyDescent="0.2"/>
    <row r="35927" x14ac:dyDescent="0.2"/>
    <row r="35928" x14ac:dyDescent="0.2"/>
    <row r="35929" x14ac:dyDescent="0.2"/>
    <row r="35930" x14ac:dyDescent="0.2"/>
    <row r="35931" x14ac:dyDescent="0.2"/>
    <row r="35932" x14ac:dyDescent="0.2"/>
    <row r="35933" x14ac:dyDescent="0.2"/>
    <row r="35934" x14ac:dyDescent="0.2"/>
    <row r="35935" x14ac:dyDescent="0.2"/>
    <row r="35936" x14ac:dyDescent="0.2"/>
    <row r="35937" x14ac:dyDescent="0.2"/>
    <row r="35938" x14ac:dyDescent="0.2"/>
    <row r="35939" x14ac:dyDescent="0.2"/>
    <row r="35940" x14ac:dyDescent="0.2"/>
    <row r="35941" x14ac:dyDescent="0.2"/>
    <row r="35942" x14ac:dyDescent="0.2"/>
    <row r="35943" x14ac:dyDescent="0.2"/>
    <row r="35944" x14ac:dyDescent="0.2"/>
    <row r="35945" x14ac:dyDescent="0.2"/>
    <row r="35946" x14ac:dyDescent="0.2"/>
    <row r="35947" x14ac:dyDescent="0.2"/>
    <row r="35948" x14ac:dyDescent="0.2"/>
    <row r="35949" x14ac:dyDescent="0.2"/>
    <row r="35950" x14ac:dyDescent="0.2"/>
    <row r="35951" x14ac:dyDescent="0.2"/>
    <row r="35952" x14ac:dyDescent="0.2"/>
    <row r="35953" x14ac:dyDescent="0.2"/>
    <row r="35954" x14ac:dyDescent="0.2"/>
    <row r="35955" x14ac:dyDescent="0.2"/>
    <row r="35956" x14ac:dyDescent="0.2"/>
    <row r="35957" x14ac:dyDescent="0.2"/>
    <row r="35958" x14ac:dyDescent="0.2"/>
    <row r="35959" x14ac:dyDescent="0.2"/>
    <row r="35960" x14ac:dyDescent="0.2"/>
    <row r="35961" x14ac:dyDescent="0.2"/>
    <row r="35962" x14ac:dyDescent="0.2"/>
    <row r="35963" x14ac:dyDescent="0.2"/>
    <row r="35964" x14ac:dyDescent="0.2"/>
    <row r="35965" x14ac:dyDescent="0.2"/>
    <row r="35966" x14ac:dyDescent="0.2"/>
    <row r="35967" x14ac:dyDescent="0.2"/>
    <row r="35968" x14ac:dyDescent="0.2"/>
    <row r="35969" x14ac:dyDescent="0.2"/>
    <row r="35970" x14ac:dyDescent="0.2"/>
    <row r="35971" x14ac:dyDescent="0.2"/>
    <row r="35972" x14ac:dyDescent="0.2"/>
    <row r="35973" x14ac:dyDescent="0.2"/>
    <row r="35974" x14ac:dyDescent="0.2"/>
    <row r="35975" x14ac:dyDescent="0.2"/>
    <row r="35976" x14ac:dyDescent="0.2"/>
    <row r="35977" x14ac:dyDescent="0.2"/>
    <row r="35978" x14ac:dyDescent="0.2"/>
    <row r="35979" x14ac:dyDescent="0.2"/>
    <row r="35980" x14ac:dyDescent="0.2"/>
    <row r="35981" x14ac:dyDescent="0.2"/>
    <row r="35982" x14ac:dyDescent="0.2"/>
    <row r="35983" x14ac:dyDescent="0.2"/>
    <row r="35984" x14ac:dyDescent="0.2"/>
    <row r="35985" x14ac:dyDescent="0.2"/>
    <row r="35986" x14ac:dyDescent="0.2"/>
    <row r="35987" x14ac:dyDescent="0.2"/>
    <row r="35988" x14ac:dyDescent="0.2"/>
    <row r="35989" x14ac:dyDescent="0.2"/>
    <row r="35990" x14ac:dyDescent="0.2"/>
    <row r="35991" x14ac:dyDescent="0.2"/>
    <row r="35992" x14ac:dyDescent="0.2"/>
    <row r="35993" x14ac:dyDescent="0.2"/>
    <row r="35994" x14ac:dyDescent="0.2"/>
    <row r="35995" x14ac:dyDescent="0.2"/>
    <row r="35996" x14ac:dyDescent="0.2"/>
    <row r="35997" x14ac:dyDescent="0.2"/>
    <row r="35998" x14ac:dyDescent="0.2"/>
    <row r="35999" x14ac:dyDescent="0.2"/>
    <row r="36000" x14ac:dyDescent="0.2"/>
    <row r="36001" x14ac:dyDescent="0.2"/>
    <row r="36002" x14ac:dyDescent="0.2"/>
    <row r="36003" x14ac:dyDescent="0.2"/>
    <row r="36004" x14ac:dyDescent="0.2"/>
    <row r="36005" x14ac:dyDescent="0.2"/>
    <row r="36006" x14ac:dyDescent="0.2"/>
    <row r="36007" x14ac:dyDescent="0.2"/>
    <row r="36008" x14ac:dyDescent="0.2"/>
    <row r="36009" x14ac:dyDescent="0.2"/>
    <row r="36010" x14ac:dyDescent="0.2"/>
    <row r="36011" x14ac:dyDescent="0.2"/>
    <row r="36012" x14ac:dyDescent="0.2"/>
    <row r="36013" x14ac:dyDescent="0.2"/>
    <row r="36014" x14ac:dyDescent="0.2"/>
    <row r="36015" x14ac:dyDescent="0.2"/>
    <row r="36016" x14ac:dyDescent="0.2"/>
    <row r="36017" x14ac:dyDescent="0.2"/>
    <row r="36018" x14ac:dyDescent="0.2"/>
    <row r="36019" x14ac:dyDescent="0.2"/>
    <row r="36020" x14ac:dyDescent="0.2"/>
    <row r="36021" x14ac:dyDescent="0.2"/>
    <row r="36022" x14ac:dyDescent="0.2"/>
    <row r="36023" x14ac:dyDescent="0.2"/>
    <row r="36024" x14ac:dyDescent="0.2"/>
    <row r="36025" x14ac:dyDescent="0.2"/>
    <row r="36026" x14ac:dyDescent="0.2"/>
    <row r="36027" x14ac:dyDescent="0.2"/>
    <row r="36028" x14ac:dyDescent="0.2"/>
    <row r="36029" x14ac:dyDescent="0.2"/>
    <row r="36030" x14ac:dyDescent="0.2"/>
    <row r="36031" x14ac:dyDescent="0.2"/>
    <row r="36032" x14ac:dyDescent="0.2"/>
    <row r="36033" x14ac:dyDescent="0.2"/>
    <row r="36034" x14ac:dyDescent="0.2"/>
    <row r="36035" x14ac:dyDescent="0.2"/>
    <row r="36036" x14ac:dyDescent="0.2"/>
    <row r="36037" x14ac:dyDescent="0.2"/>
    <row r="36038" x14ac:dyDescent="0.2"/>
    <row r="36039" x14ac:dyDescent="0.2"/>
    <row r="36040" x14ac:dyDescent="0.2"/>
    <row r="36041" x14ac:dyDescent="0.2"/>
    <row r="36042" x14ac:dyDescent="0.2"/>
    <row r="36043" x14ac:dyDescent="0.2"/>
    <row r="36044" x14ac:dyDescent="0.2"/>
    <row r="36045" x14ac:dyDescent="0.2"/>
    <row r="36046" x14ac:dyDescent="0.2"/>
    <row r="36047" x14ac:dyDescent="0.2"/>
    <row r="36048" x14ac:dyDescent="0.2"/>
    <row r="36049" x14ac:dyDescent="0.2"/>
    <row r="36050" x14ac:dyDescent="0.2"/>
    <row r="36051" x14ac:dyDescent="0.2"/>
    <row r="36052" x14ac:dyDescent="0.2"/>
    <row r="36053" x14ac:dyDescent="0.2"/>
    <row r="36054" x14ac:dyDescent="0.2"/>
    <row r="36055" x14ac:dyDescent="0.2"/>
    <row r="36056" x14ac:dyDescent="0.2"/>
    <row r="36057" x14ac:dyDescent="0.2"/>
    <row r="36058" x14ac:dyDescent="0.2"/>
    <row r="36059" x14ac:dyDescent="0.2"/>
    <row r="36060" x14ac:dyDescent="0.2"/>
    <row r="36061" x14ac:dyDescent="0.2"/>
    <row r="36062" x14ac:dyDescent="0.2"/>
    <row r="36063" x14ac:dyDescent="0.2"/>
    <row r="36064" x14ac:dyDescent="0.2"/>
    <row r="36065" x14ac:dyDescent="0.2"/>
    <row r="36066" x14ac:dyDescent="0.2"/>
    <row r="36067" x14ac:dyDescent="0.2"/>
    <row r="36068" x14ac:dyDescent="0.2"/>
    <row r="36069" x14ac:dyDescent="0.2"/>
    <row r="36070" x14ac:dyDescent="0.2"/>
    <row r="36071" x14ac:dyDescent="0.2"/>
    <row r="36072" x14ac:dyDescent="0.2"/>
    <row r="36073" x14ac:dyDescent="0.2"/>
    <row r="36074" x14ac:dyDescent="0.2"/>
    <row r="36075" x14ac:dyDescent="0.2"/>
    <row r="36076" x14ac:dyDescent="0.2"/>
    <row r="36077" x14ac:dyDescent="0.2"/>
    <row r="36078" x14ac:dyDescent="0.2"/>
    <row r="36079" x14ac:dyDescent="0.2"/>
    <row r="36080" x14ac:dyDescent="0.2"/>
    <row r="36081" x14ac:dyDescent="0.2"/>
    <row r="36082" x14ac:dyDescent="0.2"/>
    <row r="36083" x14ac:dyDescent="0.2"/>
    <row r="36084" x14ac:dyDescent="0.2"/>
    <row r="36085" x14ac:dyDescent="0.2"/>
    <row r="36086" x14ac:dyDescent="0.2"/>
    <row r="36087" x14ac:dyDescent="0.2"/>
    <row r="36088" x14ac:dyDescent="0.2"/>
    <row r="36089" x14ac:dyDescent="0.2"/>
    <row r="36090" x14ac:dyDescent="0.2"/>
    <row r="36091" x14ac:dyDescent="0.2"/>
    <row r="36092" x14ac:dyDescent="0.2"/>
    <row r="36093" x14ac:dyDescent="0.2"/>
    <row r="36094" x14ac:dyDescent="0.2"/>
    <row r="36095" x14ac:dyDescent="0.2"/>
    <row r="36096" x14ac:dyDescent="0.2"/>
    <row r="36097" x14ac:dyDescent="0.2"/>
    <row r="36098" x14ac:dyDescent="0.2"/>
    <row r="36099" x14ac:dyDescent="0.2"/>
    <row r="36100" x14ac:dyDescent="0.2"/>
    <row r="36101" x14ac:dyDescent="0.2"/>
    <row r="36102" x14ac:dyDescent="0.2"/>
    <row r="36103" x14ac:dyDescent="0.2"/>
    <row r="36104" x14ac:dyDescent="0.2"/>
    <row r="36105" x14ac:dyDescent="0.2"/>
    <row r="36106" x14ac:dyDescent="0.2"/>
    <row r="36107" x14ac:dyDescent="0.2"/>
    <row r="36108" x14ac:dyDescent="0.2"/>
    <row r="36109" x14ac:dyDescent="0.2"/>
    <row r="36110" x14ac:dyDescent="0.2"/>
    <row r="36111" x14ac:dyDescent="0.2"/>
    <row r="36112" x14ac:dyDescent="0.2"/>
    <row r="36113" x14ac:dyDescent="0.2"/>
    <row r="36114" x14ac:dyDescent="0.2"/>
    <row r="36115" x14ac:dyDescent="0.2"/>
    <row r="36116" x14ac:dyDescent="0.2"/>
    <row r="36117" x14ac:dyDescent="0.2"/>
    <row r="36118" x14ac:dyDescent="0.2"/>
    <row r="36119" x14ac:dyDescent="0.2"/>
    <row r="36120" x14ac:dyDescent="0.2"/>
    <row r="36121" x14ac:dyDescent="0.2"/>
    <row r="36122" x14ac:dyDescent="0.2"/>
    <row r="36123" x14ac:dyDescent="0.2"/>
    <row r="36124" x14ac:dyDescent="0.2"/>
    <row r="36125" x14ac:dyDescent="0.2"/>
    <row r="36126" x14ac:dyDescent="0.2"/>
    <row r="36127" x14ac:dyDescent="0.2"/>
    <row r="36128" x14ac:dyDescent="0.2"/>
    <row r="36129" x14ac:dyDescent="0.2"/>
    <row r="36130" x14ac:dyDescent="0.2"/>
    <row r="36131" x14ac:dyDescent="0.2"/>
    <row r="36132" x14ac:dyDescent="0.2"/>
    <row r="36133" x14ac:dyDescent="0.2"/>
    <row r="36134" x14ac:dyDescent="0.2"/>
    <row r="36135" x14ac:dyDescent="0.2"/>
    <row r="36136" x14ac:dyDescent="0.2"/>
    <row r="36137" x14ac:dyDescent="0.2"/>
    <row r="36138" x14ac:dyDescent="0.2"/>
    <row r="36139" x14ac:dyDescent="0.2"/>
    <row r="36140" x14ac:dyDescent="0.2"/>
    <row r="36141" x14ac:dyDescent="0.2"/>
    <row r="36142" x14ac:dyDescent="0.2"/>
    <row r="36143" x14ac:dyDescent="0.2"/>
    <row r="36144" x14ac:dyDescent="0.2"/>
    <row r="36145" x14ac:dyDescent="0.2"/>
    <row r="36146" x14ac:dyDescent="0.2"/>
    <row r="36147" x14ac:dyDescent="0.2"/>
    <row r="36148" x14ac:dyDescent="0.2"/>
    <row r="36149" x14ac:dyDescent="0.2"/>
    <row r="36150" x14ac:dyDescent="0.2"/>
    <row r="36151" x14ac:dyDescent="0.2"/>
    <row r="36152" x14ac:dyDescent="0.2"/>
    <row r="36153" x14ac:dyDescent="0.2"/>
    <row r="36154" x14ac:dyDescent="0.2"/>
    <row r="36155" x14ac:dyDescent="0.2"/>
    <row r="36156" x14ac:dyDescent="0.2"/>
    <row r="36157" x14ac:dyDescent="0.2"/>
    <row r="36158" x14ac:dyDescent="0.2"/>
    <row r="36159" x14ac:dyDescent="0.2"/>
    <row r="36160" x14ac:dyDescent="0.2"/>
    <row r="36161" x14ac:dyDescent="0.2"/>
    <row r="36162" x14ac:dyDescent="0.2"/>
    <row r="36163" x14ac:dyDescent="0.2"/>
    <row r="36164" x14ac:dyDescent="0.2"/>
    <row r="36165" x14ac:dyDescent="0.2"/>
    <row r="36166" x14ac:dyDescent="0.2"/>
    <row r="36167" x14ac:dyDescent="0.2"/>
    <row r="36168" x14ac:dyDescent="0.2"/>
    <row r="36169" x14ac:dyDescent="0.2"/>
    <row r="36170" x14ac:dyDescent="0.2"/>
    <row r="36171" x14ac:dyDescent="0.2"/>
    <row r="36172" x14ac:dyDescent="0.2"/>
    <row r="36173" x14ac:dyDescent="0.2"/>
    <row r="36174" x14ac:dyDescent="0.2"/>
    <row r="36175" x14ac:dyDescent="0.2"/>
    <row r="36176" x14ac:dyDescent="0.2"/>
    <row r="36177" x14ac:dyDescent="0.2"/>
    <row r="36178" x14ac:dyDescent="0.2"/>
    <row r="36179" x14ac:dyDescent="0.2"/>
    <row r="36180" x14ac:dyDescent="0.2"/>
    <row r="36181" x14ac:dyDescent="0.2"/>
    <row r="36182" x14ac:dyDescent="0.2"/>
    <row r="36183" x14ac:dyDescent="0.2"/>
    <row r="36184" x14ac:dyDescent="0.2"/>
    <row r="36185" x14ac:dyDescent="0.2"/>
    <row r="36186" x14ac:dyDescent="0.2"/>
    <row r="36187" x14ac:dyDescent="0.2"/>
    <row r="36188" x14ac:dyDescent="0.2"/>
    <row r="36189" x14ac:dyDescent="0.2"/>
    <row r="36190" x14ac:dyDescent="0.2"/>
    <row r="36191" x14ac:dyDescent="0.2"/>
    <row r="36192" x14ac:dyDescent="0.2"/>
    <row r="36193" x14ac:dyDescent="0.2"/>
    <row r="36194" x14ac:dyDescent="0.2"/>
    <row r="36195" x14ac:dyDescent="0.2"/>
    <row r="36196" x14ac:dyDescent="0.2"/>
    <row r="36197" x14ac:dyDescent="0.2"/>
    <row r="36198" x14ac:dyDescent="0.2"/>
    <row r="36199" x14ac:dyDescent="0.2"/>
    <row r="36200" x14ac:dyDescent="0.2"/>
    <row r="36201" x14ac:dyDescent="0.2"/>
    <row r="36202" x14ac:dyDescent="0.2"/>
    <row r="36203" x14ac:dyDescent="0.2"/>
    <row r="36204" x14ac:dyDescent="0.2"/>
    <row r="36205" x14ac:dyDescent="0.2"/>
    <row r="36206" x14ac:dyDescent="0.2"/>
    <row r="36207" x14ac:dyDescent="0.2"/>
    <row r="36208" x14ac:dyDescent="0.2"/>
    <row r="36209" x14ac:dyDescent="0.2"/>
    <row r="36210" x14ac:dyDescent="0.2"/>
    <row r="36211" x14ac:dyDescent="0.2"/>
    <row r="36212" x14ac:dyDescent="0.2"/>
    <row r="36213" x14ac:dyDescent="0.2"/>
    <row r="36214" x14ac:dyDescent="0.2"/>
    <row r="36215" x14ac:dyDescent="0.2"/>
    <row r="36216" x14ac:dyDescent="0.2"/>
    <row r="36217" x14ac:dyDescent="0.2"/>
    <row r="36218" x14ac:dyDescent="0.2"/>
    <row r="36219" x14ac:dyDescent="0.2"/>
    <row r="36220" x14ac:dyDescent="0.2"/>
    <row r="36221" x14ac:dyDescent="0.2"/>
    <row r="36222" x14ac:dyDescent="0.2"/>
    <row r="36223" x14ac:dyDescent="0.2"/>
    <row r="36224" x14ac:dyDescent="0.2"/>
    <row r="36225" x14ac:dyDescent="0.2"/>
    <row r="36226" x14ac:dyDescent="0.2"/>
    <row r="36227" x14ac:dyDescent="0.2"/>
    <row r="36228" x14ac:dyDescent="0.2"/>
    <row r="36229" x14ac:dyDescent="0.2"/>
    <row r="36230" x14ac:dyDescent="0.2"/>
    <row r="36231" x14ac:dyDescent="0.2"/>
    <row r="36232" x14ac:dyDescent="0.2"/>
    <row r="36233" x14ac:dyDescent="0.2"/>
    <row r="36234" x14ac:dyDescent="0.2"/>
    <row r="36235" x14ac:dyDescent="0.2"/>
    <row r="36236" x14ac:dyDescent="0.2"/>
    <row r="36237" x14ac:dyDescent="0.2"/>
    <row r="36238" x14ac:dyDescent="0.2"/>
    <row r="36239" x14ac:dyDescent="0.2"/>
    <row r="36240" x14ac:dyDescent="0.2"/>
    <row r="36241" x14ac:dyDescent="0.2"/>
    <row r="36242" x14ac:dyDescent="0.2"/>
    <row r="36243" x14ac:dyDescent="0.2"/>
    <row r="36244" x14ac:dyDescent="0.2"/>
    <row r="36245" x14ac:dyDescent="0.2"/>
    <row r="36246" x14ac:dyDescent="0.2"/>
    <row r="36247" x14ac:dyDescent="0.2"/>
    <row r="36248" x14ac:dyDescent="0.2"/>
    <row r="36249" x14ac:dyDescent="0.2"/>
    <row r="36250" x14ac:dyDescent="0.2"/>
    <row r="36251" x14ac:dyDescent="0.2"/>
    <row r="36252" x14ac:dyDescent="0.2"/>
    <row r="36253" x14ac:dyDescent="0.2"/>
    <row r="36254" x14ac:dyDescent="0.2"/>
    <row r="36255" x14ac:dyDescent="0.2"/>
    <row r="36256" x14ac:dyDescent="0.2"/>
    <row r="36257" x14ac:dyDescent="0.2"/>
    <row r="36258" x14ac:dyDescent="0.2"/>
    <row r="36259" x14ac:dyDescent="0.2"/>
    <row r="36260" x14ac:dyDescent="0.2"/>
    <row r="36261" x14ac:dyDescent="0.2"/>
    <row r="36262" x14ac:dyDescent="0.2"/>
    <row r="36263" x14ac:dyDescent="0.2"/>
    <row r="36264" x14ac:dyDescent="0.2"/>
    <row r="36265" x14ac:dyDescent="0.2"/>
    <row r="36266" x14ac:dyDescent="0.2"/>
    <row r="36267" x14ac:dyDescent="0.2"/>
    <row r="36268" x14ac:dyDescent="0.2"/>
    <row r="36269" x14ac:dyDescent="0.2"/>
    <row r="36270" x14ac:dyDescent="0.2"/>
    <row r="36271" x14ac:dyDescent="0.2"/>
    <row r="36272" x14ac:dyDescent="0.2"/>
    <row r="36273" x14ac:dyDescent="0.2"/>
    <row r="36274" x14ac:dyDescent="0.2"/>
    <row r="36275" x14ac:dyDescent="0.2"/>
    <row r="36276" x14ac:dyDescent="0.2"/>
    <row r="36277" x14ac:dyDescent="0.2"/>
    <row r="36278" x14ac:dyDescent="0.2"/>
    <row r="36279" x14ac:dyDescent="0.2"/>
    <row r="36280" x14ac:dyDescent="0.2"/>
    <row r="36281" x14ac:dyDescent="0.2"/>
    <row r="36282" x14ac:dyDescent="0.2"/>
    <row r="36283" x14ac:dyDescent="0.2"/>
    <row r="36284" x14ac:dyDescent="0.2"/>
    <row r="36285" x14ac:dyDescent="0.2"/>
    <row r="36286" x14ac:dyDescent="0.2"/>
    <row r="36287" x14ac:dyDescent="0.2"/>
    <row r="36288" x14ac:dyDescent="0.2"/>
    <row r="36289" x14ac:dyDescent="0.2"/>
    <row r="36290" x14ac:dyDescent="0.2"/>
    <row r="36291" x14ac:dyDescent="0.2"/>
    <row r="36292" x14ac:dyDescent="0.2"/>
    <row r="36293" x14ac:dyDescent="0.2"/>
    <row r="36294" x14ac:dyDescent="0.2"/>
    <row r="36295" x14ac:dyDescent="0.2"/>
    <row r="36296" x14ac:dyDescent="0.2"/>
    <row r="36297" x14ac:dyDescent="0.2"/>
    <row r="36298" x14ac:dyDescent="0.2"/>
    <row r="36299" x14ac:dyDescent="0.2"/>
    <row r="36300" x14ac:dyDescent="0.2"/>
    <row r="36301" x14ac:dyDescent="0.2"/>
    <row r="36302" x14ac:dyDescent="0.2"/>
    <row r="36303" x14ac:dyDescent="0.2"/>
    <row r="36304" x14ac:dyDescent="0.2"/>
    <row r="36305" x14ac:dyDescent="0.2"/>
    <row r="36306" x14ac:dyDescent="0.2"/>
    <row r="36307" x14ac:dyDescent="0.2"/>
    <row r="36308" x14ac:dyDescent="0.2"/>
    <row r="36309" x14ac:dyDescent="0.2"/>
    <row r="36310" x14ac:dyDescent="0.2"/>
    <row r="36311" x14ac:dyDescent="0.2"/>
    <row r="36312" x14ac:dyDescent="0.2"/>
    <row r="36313" x14ac:dyDescent="0.2"/>
    <row r="36314" x14ac:dyDescent="0.2"/>
    <row r="36315" x14ac:dyDescent="0.2"/>
    <row r="36316" x14ac:dyDescent="0.2"/>
    <row r="36317" x14ac:dyDescent="0.2"/>
    <row r="36318" x14ac:dyDescent="0.2"/>
    <row r="36319" x14ac:dyDescent="0.2"/>
    <row r="36320" x14ac:dyDescent="0.2"/>
    <row r="36321" x14ac:dyDescent="0.2"/>
    <row r="36322" x14ac:dyDescent="0.2"/>
    <row r="36323" x14ac:dyDescent="0.2"/>
    <row r="36324" x14ac:dyDescent="0.2"/>
    <row r="36325" x14ac:dyDescent="0.2"/>
    <row r="36326" x14ac:dyDescent="0.2"/>
    <row r="36327" x14ac:dyDescent="0.2"/>
    <row r="36328" x14ac:dyDescent="0.2"/>
    <row r="36329" x14ac:dyDescent="0.2"/>
    <row r="36330" x14ac:dyDescent="0.2"/>
    <row r="36331" x14ac:dyDescent="0.2"/>
    <row r="36332" x14ac:dyDescent="0.2"/>
    <row r="36333" x14ac:dyDescent="0.2"/>
    <row r="36334" x14ac:dyDescent="0.2"/>
    <row r="36335" x14ac:dyDescent="0.2"/>
    <row r="36336" x14ac:dyDescent="0.2"/>
    <row r="36337" x14ac:dyDescent="0.2"/>
    <row r="36338" x14ac:dyDescent="0.2"/>
    <row r="36339" x14ac:dyDescent="0.2"/>
    <row r="36340" x14ac:dyDescent="0.2"/>
    <row r="36341" x14ac:dyDescent="0.2"/>
    <row r="36342" x14ac:dyDescent="0.2"/>
    <row r="36343" x14ac:dyDescent="0.2"/>
    <row r="36344" x14ac:dyDescent="0.2"/>
    <row r="36345" x14ac:dyDescent="0.2"/>
    <row r="36346" x14ac:dyDescent="0.2"/>
    <row r="36347" x14ac:dyDescent="0.2"/>
    <row r="36348" x14ac:dyDescent="0.2"/>
    <row r="36349" x14ac:dyDescent="0.2"/>
    <row r="36350" x14ac:dyDescent="0.2"/>
    <row r="36351" x14ac:dyDescent="0.2"/>
    <row r="36352" x14ac:dyDescent="0.2"/>
    <row r="36353" x14ac:dyDescent="0.2"/>
    <row r="36354" x14ac:dyDescent="0.2"/>
    <row r="36355" x14ac:dyDescent="0.2"/>
    <row r="36356" x14ac:dyDescent="0.2"/>
    <row r="36357" x14ac:dyDescent="0.2"/>
    <row r="36358" x14ac:dyDescent="0.2"/>
    <row r="36359" x14ac:dyDescent="0.2"/>
    <row r="36360" x14ac:dyDescent="0.2"/>
    <row r="36361" x14ac:dyDescent="0.2"/>
    <row r="36362" x14ac:dyDescent="0.2"/>
    <row r="36363" x14ac:dyDescent="0.2"/>
    <row r="36364" x14ac:dyDescent="0.2"/>
    <row r="36365" x14ac:dyDescent="0.2"/>
    <row r="36366" x14ac:dyDescent="0.2"/>
    <row r="36367" x14ac:dyDescent="0.2"/>
    <row r="36368" x14ac:dyDescent="0.2"/>
    <row r="36369" x14ac:dyDescent="0.2"/>
    <row r="36370" x14ac:dyDescent="0.2"/>
    <row r="36371" x14ac:dyDescent="0.2"/>
    <row r="36372" x14ac:dyDescent="0.2"/>
    <row r="36373" x14ac:dyDescent="0.2"/>
    <row r="36374" x14ac:dyDescent="0.2"/>
    <row r="36375" x14ac:dyDescent="0.2"/>
    <row r="36376" x14ac:dyDescent="0.2"/>
    <row r="36377" x14ac:dyDescent="0.2"/>
    <row r="36378" x14ac:dyDescent="0.2"/>
    <row r="36379" x14ac:dyDescent="0.2"/>
    <row r="36380" x14ac:dyDescent="0.2"/>
    <row r="36381" x14ac:dyDescent="0.2"/>
    <row r="36382" x14ac:dyDescent="0.2"/>
    <row r="36383" x14ac:dyDescent="0.2"/>
    <row r="36384" x14ac:dyDescent="0.2"/>
    <row r="36385" x14ac:dyDescent="0.2"/>
    <row r="36386" x14ac:dyDescent="0.2"/>
    <row r="36387" x14ac:dyDescent="0.2"/>
    <row r="36388" x14ac:dyDescent="0.2"/>
    <row r="36389" x14ac:dyDescent="0.2"/>
    <row r="36390" x14ac:dyDescent="0.2"/>
    <row r="36391" x14ac:dyDescent="0.2"/>
    <row r="36392" x14ac:dyDescent="0.2"/>
    <row r="36393" x14ac:dyDescent="0.2"/>
    <row r="36394" x14ac:dyDescent="0.2"/>
    <row r="36395" x14ac:dyDescent="0.2"/>
    <row r="36396" x14ac:dyDescent="0.2"/>
    <row r="36397" x14ac:dyDescent="0.2"/>
    <row r="36398" x14ac:dyDescent="0.2"/>
    <row r="36399" x14ac:dyDescent="0.2"/>
    <row r="36400" x14ac:dyDescent="0.2"/>
    <row r="36401" x14ac:dyDescent="0.2"/>
    <row r="36402" x14ac:dyDescent="0.2"/>
    <row r="36403" x14ac:dyDescent="0.2"/>
    <row r="36404" x14ac:dyDescent="0.2"/>
    <row r="36405" x14ac:dyDescent="0.2"/>
    <row r="36406" x14ac:dyDescent="0.2"/>
    <row r="36407" x14ac:dyDescent="0.2"/>
    <row r="36408" x14ac:dyDescent="0.2"/>
    <row r="36409" x14ac:dyDescent="0.2"/>
    <row r="36410" x14ac:dyDescent="0.2"/>
    <row r="36411" x14ac:dyDescent="0.2"/>
    <row r="36412" x14ac:dyDescent="0.2"/>
    <row r="36413" x14ac:dyDescent="0.2"/>
    <row r="36414" x14ac:dyDescent="0.2"/>
    <row r="36415" x14ac:dyDescent="0.2"/>
    <row r="36416" x14ac:dyDescent="0.2"/>
    <row r="36417" x14ac:dyDescent="0.2"/>
    <row r="36418" x14ac:dyDescent="0.2"/>
    <row r="36419" x14ac:dyDescent="0.2"/>
    <row r="36420" x14ac:dyDescent="0.2"/>
    <row r="36421" x14ac:dyDescent="0.2"/>
    <row r="36422" x14ac:dyDescent="0.2"/>
    <row r="36423" x14ac:dyDescent="0.2"/>
    <row r="36424" x14ac:dyDescent="0.2"/>
    <row r="36425" x14ac:dyDescent="0.2"/>
    <row r="36426" x14ac:dyDescent="0.2"/>
    <row r="36427" x14ac:dyDescent="0.2"/>
    <row r="36428" x14ac:dyDescent="0.2"/>
    <row r="36429" x14ac:dyDescent="0.2"/>
    <row r="36430" x14ac:dyDescent="0.2"/>
    <row r="36431" x14ac:dyDescent="0.2"/>
    <row r="36432" x14ac:dyDescent="0.2"/>
    <row r="36433" x14ac:dyDescent="0.2"/>
    <row r="36434" x14ac:dyDescent="0.2"/>
    <row r="36435" x14ac:dyDescent="0.2"/>
    <row r="36436" x14ac:dyDescent="0.2"/>
    <row r="36437" x14ac:dyDescent="0.2"/>
    <row r="36438" x14ac:dyDescent="0.2"/>
    <row r="36439" x14ac:dyDescent="0.2"/>
    <row r="36440" x14ac:dyDescent="0.2"/>
    <row r="36441" x14ac:dyDescent="0.2"/>
    <row r="36442" x14ac:dyDescent="0.2"/>
    <row r="36443" x14ac:dyDescent="0.2"/>
    <row r="36444" x14ac:dyDescent="0.2"/>
    <row r="36445" x14ac:dyDescent="0.2"/>
    <row r="36446" x14ac:dyDescent="0.2"/>
    <row r="36447" x14ac:dyDescent="0.2"/>
    <row r="36448" x14ac:dyDescent="0.2"/>
    <row r="36449" x14ac:dyDescent="0.2"/>
    <row r="36450" x14ac:dyDescent="0.2"/>
    <row r="36451" x14ac:dyDescent="0.2"/>
    <row r="36452" x14ac:dyDescent="0.2"/>
    <row r="36453" x14ac:dyDescent="0.2"/>
    <row r="36454" x14ac:dyDescent="0.2"/>
    <row r="36455" x14ac:dyDescent="0.2"/>
    <row r="36456" x14ac:dyDescent="0.2"/>
    <row r="36457" x14ac:dyDescent="0.2"/>
    <row r="36458" x14ac:dyDescent="0.2"/>
    <row r="36459" x14ac:dyDescent="0.2"/>
    <row r="36460" x14ac:dyDescent="0.2"/>
    <row r="36461" x14ac:dyDescent="0.2"/>
    <row r="36462" x14ac:dyDescent="0.2"/>
    <row r="36463" x14ac:dyDescent="0.2"/>
    <row r="36464" x14ac:dyDescent="0.2"/>
    <row r="36465" x14ac:dyDescent="0.2"/>
    <row r="36466" x14ac:dyDescent="0.2"/>
    <row r="36467" x14ac:dyDescent="0.2"/>
    <row r="36468" x14ac:dyDescent="0.2"/>
    <row r="36469" x14ac:dyDescent="0.2"/>
    <row r="36470" x14ac:dyDescent="0.2"/>
    <row r="36471" x14ac:dyDescent="0.2"/>
    <row r="36472" x14ac:dyDescent="0.2"/>
    <row r="36473" x14ac:dyDescent="0.2"/>
    <row r="36474" x14ac:dyDescent="0.2"/>
    <row r="36475" x14ac:dyDescent="0.2"/>
    <row r="36476" x14ac:dyDescent="0.2"/>
    <row r="36477" x14ac:dyDescent="0.2"/>
    <row r="36478" x14ac:dyDescent="0.2"/>
    <row r="36479" x14ac:dyDescent="0.2"/>
    <row r="36480" x14ac:dyDescent="0.2"/>
    <row r="36481" x14ac:dyDescent="0.2"/>
    <row r="36482" x14ac:dyDescent="0.2"/>
    <row r="36483" x14ac:dyDescent="0.2"/>
    <row r="36484" x14ac:dyDescent="0.2"/>
    <row r="36485" x14ac:dyDescent="0.2"/>
    <row r="36486" x14ac:dyDescent="0.2"/>
    <row r="36487" x14ac:dyDescent="0.2"/>
    <row r="36488" x14ac:dyDescent="0.2"/>
    <row r="36489" x14ac:dyDescent="0.2"/>
    <row r="36490" x14ac:dyDescent="0.2"/>
    <row r="36491" x14ac:dyDescent="0.2"/>
    <row r="36492" x14ac:dyDescent="0.2"/>
    <row r="36493" x14ac:dyDescent="0.2"/>
    <row r="36494" x14ac:dyDescent="0.2"/>
    <row r="36495" x14ac:dyDescent="0.2"/>
    <row r="36496" x14ac:dyDescent="0.2"/>
    <row r="36497" x14ac:dyDescent="0.2"/>
    <row r="36498" x14ac:dyDescent="0.2"/>
    <row r="36499" x14ac:dyDescent="0.2"/>
    <row r="36500" x14ac:dyDescent="0.2"/>
    <row r="36501" x14ac:dyDescent="0.2"/>
    <row r="36502" x14ac:dyDescent="0.2"/>
    <row r="36503" x14ac:dyDescent="0.2"/>
    <row r="36504" x14ac:dyDescent="0.2"/>
    <row r="36505" x14ac:dyDescent="0.2"/>
    <row r="36506" x14ac:dyDescent="0.2"/>
    <row r="36507" x14ac:dyDescent="0.2"/>
    <row r="36508" x14ac:dyDescent="0.2"/>
    <row r="36509" x14ac:dyDescent="0.2"/>
    <row r="36510" x14ac:dyDescent="0.2"/>
    <row r="36511" x14ac:dyDescent="0.2"/>
    <row r="36512" x14ac:dyDescent="0.2"/>
    <row r="36513" x14ac:dyDescent="0.2"/>
    <row r="36514" x14ac:dyDescent="0.2"/>
    <row r="36515" x14ac:dyDescent="0.2"/>
    <row r="36516" x14ac:dyDescent="0.2"/>
    <row r="36517" x14ac:dyDescent="0.2"/>
    <row r="36518" x14ac:dyDescent="0.2"/>
    <row r="36519" x14ac:dyDescent="0.2"/>
    <row r="36520" x14ac:dyDescent="0.2"/>
    <row r="36521" x14ac:dyDescent="0.2"/>
    <row r="36522" x14ac:dyDescent="0.2"/>
    <row r="36523" x14ac:dyDescent="0.2"/>
    <row r="36524" x14ac:dyDescent="0.2"/>
    <row r="36525" x14ac:dyDescent="0.2"/>
    <row r="36526" x14ac:dyDescent="0.2"/>
    <row r="36527" x14ac:dyDescent="0.2"/>
    <row r="36528" x14ac:dyDescent="0.2"/>
    <row r="36529" x14ac:dyDescent="0.2"/>
    <row r="36530" x14ac:dyDescent="0.2"/>
    <row r="36531" x14ac:dyDescent="0.2"/>
    <row r="36532" x14ac:dyDescent="0.2"/>
    <row r="36533" x14ac:dyDescent="0.2"/>
    <row r="36534" x14ac:dyDescent="0.2"/>
    <row r="36535" x14ac:dyDescent="0.2"/>
    <row r="36536" x14ac:dyDescent="0.2"/>
    <row r="36537" x14ac:dyDescent="0.2"/>
    <row r="36538" x14ac:dyDescent="0.2"/>
    <row r="36539" x14ac:dyDescent="0.2"/>
    <row r="36540" x14ac:dyDescent="0.2"/>
    <row r="36541" x14ac:dyDescent="0.2"/>
    <row r="36542" x14ac:dyDescent="0.2"/>
    <row r="36543" x14ac:dyDescent="0.2"/>
    <row r="36544" x14ac:dyDescent="0.2"/>
    <row r="36545" x14ac:dyDescent="0.2"/>
    <row r="36546" x14ac:dyDescent="0.2"/>
    <row r="36547" x14ac:dyDescent="0.2"/>
    <row r="36548" x14ac:dyDescent="0.2"/>
    <row r="36549" x14ac:dyDescent="0.2"/>
    <row r="36550" x14ac:dyDescent="0.2"/>
    <row r="36551" x14ac:dyDescent="0.2"/>
    <row r="36552" x14ac:dyDescent="0.2"/>
    <row r="36553" x14ac:dyDescent="0.2"/>
    <row r="36554" x14ac:dyDescent="0.2"/>
    <row r="36555" x14ac:dyDescent="0.2"/>
    <row r="36556" x14ac:dyDescent="0.2"/>
    <row r="36557" x14ac:dyDescent="0.2"/>
    <row r="36558" x14ac:dyDescent="0.2"/>
    <row r="36559" x14ac:dyDescent="0.2"/>
    <row r="36560" x14ac:dyDescent="0.2"/>
    <row r="36561" x14ac:dyDescent="0.2"/>
    <row r="36562" x14ac:dyDescent="0.2"/>
    <row r="36563" x14ac:dyDescent="0.2"/>
    <row r="36564" x14ac:dyDescent="0.2"/>
    <row r="36565" x14ac:dyDescent="0.2"/>
    <row r="36566" x14ac:dyDescent="0.2"/>
    <row r="36567" x14ac:dyDescent="0.2"/>
    <row r="36568" x14ac:dyDescent="0.2"/>
    <row r="36569" x14ac:dyDescent="0.2"/>
    <row r="36570" x14ac:dyDescent="0.2"/>
    <row r="36571" x14ac:dyDescent="0.2"/>
    <row r="36572" x14ac:dyDescent="0.2"/>
    <row r="36573" x14ac:dyDescent="0.2"/>
    <row r="36574" x14ac:dyDescent="0.2"/>
    <row r="36575" x14ac:dyDescent="0.2"/>
    <row r="36576" x14ac:dyDescent="0.2"/>
    <row r="36577" x14ac:dyDescent="0.2"/>
    <row r="36578" x14ac:dyDescent="0.2"/>
    <row r="36579" x14ac:dyDescent="0.2"/>
    <row r="36580" x14ac:dyDescent="0.2"/>
    <row r="36581" x14ac:dyDescent="0.2"/>
    <row r="36582" x14ac:dyDescent="0.2"/>
    <row r="36583" x14ac:dyDescent="0.2"/>
    <row r="36584" x14ac:dyDescent="0.2"/>
    <row r="36585" x14ac:dyDescent="0.2"/>
    <row r="36586" x14ac:dyDescent="0.2"/>
    <row r="36587" x14ac:dyDescent="0.2"/>
    <row r="36588" x14ac:dyDescent="0.2"/>
    <row r="36589" x14ac:dyDescent="0.2"/>
    <row r="36590" x14ac:dyDescent="0.2"/>
    <row r="36591" x14ac:dyDescent="0.2"/>
    <row r="36592" x14ac:dyDescent="0.2"/>
    <row r="36593" x14ac:dyDescent="0.2"/>
    <row r="36594" x14ac:dyDescent="0.2"/>
    <row r="36595" x14ac:dyDescent="0.2"/>
    <row r="36596" x14ac:dyDescent="0.2"/>
    <row r="36597" x14ac:dyDescent="0.2"/>
    <row r="36598" x14ac:dyDescent="0.2"/>
    <row r="36599" x14ac:dyDescent="0.2"/>
    <row r="36600" x14ac:dyDescent="0.2"/>
    <row r="36601" x14ac:dyDescent="0.2"/>
    <row r="36602" x14ac:dyDescent="0.2"/>
    <row r="36603" x14ac:dyDescent="0.2"/>
    <row r="36604" x14ac:dyDescent="0.2"/>
    <row r="36605" x14ac:dyDescent="0.2"/>
    <row r="36606" x14ac:dyDescent="0.2"/>
    <row r="36607" x14ac:dyDescent="0.2"/>
    <row r="36608" x14ac:dyDescent="0.2"/>
    <row r="36609" x14ac:dyDescent="0.2"/>
    <row r="36610" x14ac:dyDescent="0.2"/>
    <row r="36611" x14ac:dyDescent="0.2"/>
    <row r="36612" x14ac:dyDescent="0.2"/>
    <row r="36613" x14ac:dyDescent="0.2"/>
    <row r="36614" x14ac:dyDescent="0.2"/>
    <row r="36615" x14ac:dyDescent="0.2"/>
    <row r="36616" x14ac:dyDescent="0.2"/>
    <row r="36617" x14ac:dyDescent="0.2"/>
    <row r="36618" x14ac:dyDescent="0.2"/>
    <row r="36619" x14ac:dyDescent="0.2"/>
    <row r="36620" x14ac:dyDescent="0.2"/>
    <row r="36621" x14ac:dyDescent="0.2"/>
    <row r="36622" x14ac:dyDescent="0.2"/>
    <row r="36623" x14ac:dyDescent="0.2"/>
    <row r="36624" x14ac:dyDescent="0.2"/>
    <row r="36625" x14ac:dyDescent="0.2"/>
    <row r="36626" x14ac:dyDescent="0.2"/>
    <row r="36627" x14ac:dyDescent="0.2"/>
    <row r="36628" x14ac:dyDescent="0.2"/>
    <row r="36629" x14ac:dyDescent="0.2"/>
    <row r="36630" x14ac:dyDescent="0.2"/>
    <row r="36631" x14ac:dyDescent="0.2"/>
    <row r="36632" x14ac:dyDescent="0.2"/>
    <row r="36633" x14ac:dyDescent="0.2"/>
    <row r="36634" x14ac:dyDescent="0.2"/>
    <row r="36635" x14ac:dyDescent="0.2"/>
    <row r="36636" x14ac:dyDescent="0.2"/>
    <row r="36637" x14ac:dyDescent="0.2"/>
    <row r="36638" x14ac:dyDescent="0.2"/>
    <row r="36639" x14ac:dyDescent="0.2"/>
    <row r="36640" x14ac:dyDescent="0.2"/>
    <row r="36641" x14ac:dyDescent="0.2"/>
    <row r="36642" x14ac:dyDescent="0.2"/>
    <row r="36643" x14ac:dyDescent="0.2"/>
    <row r="36644" x14ac:dyDescent="0.2"/>
    <row r="36645" x14ac:dyDescent="0.2"/>
    <row r="36646" x14ac:dyDescent="0.2"/>
    <row r="36647" x14ac:dyDescent="0.2"/>
    <row r="36648" x14ac:dyDescent="0.2"/>
    <row r="36649" x14ac:dyDescent="0.2"/>
    <row r="36650" x14ac:dyDescent="0.2"/>
    <row r="36651" x14ac:dyDescent="0.2"/>
    <row r="36652" x14ac:dyDescent="0.2"/>
    <row r="36653" x14ac:dyDescent="0.2"/>
    <row r="36654" x14ac:dyDescent="0.2"/>
    <row r="36655" x14ac:dyDescent="0.2"/>
    <row r="36656" x14ac:dyDescent="0.2"/>
    <row r="36657" x14ac:dyDescent="0.2"/>
    <row r="36658" x14ac:dyDescent="0.2"/>
    <row r="36659" x14ac:dyDescent="0.2"/>
    <row r="36660" x14ac:dyDescent="0.2"/>
    <row r="36661" x14ac:dyDescent="0.2"/>
    <row r="36662" x14ac:dyDescent="0.2"/>
    <row r="36663" x14ac:dyDescent="0.2"/>
    <row r="36664" x14ac:dyDescent="0.2"/>
    <row r="36665" x14ac:dyDescent="0.2"/>
    <row r="36666" x14ac:dyDescent="0.2"/>
    <row r="36667" x14ac:dyDescent="0.2"/>
    <row r="36668" x14ac:dyDescent="0.2"/>
    <row r="36669" x14ac:dyDescent="0.2"/>
    <row r="36670" x14ac:dyDescent="0.2"/>
    <row r="36671" x14ac:dyDescent="0.2"/>
    <row r="36672" x14ac:dyDescent="0.2"/>
    <row r="36673" x14ac:dyDescent="0.2"/>
    <row r="36674" x14ac:dyDescent="0.2"/>
    <row r="36675" x14ac:dyDescent="0.2"/>
    <row r="36676" x14ac:dyDescent="0.2"/>
    <row r="36677" x14ac:dyDescent="0.2"/>
    <row r="36678" x14ac:dyDescent="0.2"/>
    <row r="36679" x14ac:dyDescent="0.2"/>
    <row r="36680" x14ac:dyDescent="0.2"/>
    <row r="36681" x14ac:dyDescent="0.2"/>
    <row r="36682" x14ac:dyDescent="0.2"/>
    <row r="36683" x14ac:dyDescent="0.2"/>
    <row r="36684" x14ac:dyDescent="0.2"/>
    <row r="36685" x14ac:dyDescent="0.2"/>
    <row r="36686" x14ac:dyDescent="0.2"/>
    <row r="36687" x14ac:dyDescent="0.2"/>
    <row r="36688" x14ac:dyDescent="0.2"/>
    <row r="36689" x14ac:dyDescent="0.2"/>
    <row r="36690" x14ac:dyDescent="0.2"/>
    <row r="36691" x14ac:dyDescent="0.2"/>
    <row r="36692" x14ac:dyDescent="0.2"/>
    <row r="36693" x14ac:dyDescent="0.2"/>
    <row r="36694" x14ac:dyDescent="0.2"/>
    <row r="36695" x14ac:dyDescent="0.2"/>
    <row r="36696" x14ac:dyDescent="0.2"/>
    <row r="36697" x14ac:dyDescent="0.2"/>
    <row r="36698" x14ac:dyDescent="0.2"/>
    <row r="36699" x14ac:dyDescent="0.2"/>
    <row r="36700" x14ac:dyDescent="0.2"/>
    <row r="36701" x14ac:dyDescent="0.2"/>
    <row r="36702" x14ac:dyDescent="0.2"/>
    <row r="36703" x14ac:dyDescent="0.2"/>
    <row r="36704" x14ac:dyDescent="0.2"/>
    <row r="36705" x14ac:dyDescent="0.2"/>
    <row r="36706" x14ac:dyDescent="0.2"/>
    <row r="36707" x14ac:dyDescent="0.2"/>
    <row r="36708" x14ac:dyDescent="0.2"/>
    <row r="36709" x14ac:dyDescent="0.2"/>
    <row r="36710" x14ac:dyDescent="0.2"/>
    <row r="36711" x14ac:dyDescent="0.2"/>
    <row r="36712" x14ac:dyDescent="0.2"/>
    <row r="36713" x14ac:dyDescent="0.2"/>
    <row r="36714" x14ac:dyDescent="0.2"/>
    <row r="36715" x14ac:dyDescent="0.2"/>
    <row r="36716" x14ac:dyDescent="0.2"/>
    <row r="36717" x14ac:dyDescent="0.2"/>
    <row r="36718" x14ac:dyDescent="0.2"/>
    <row r="36719" x14ac:dyDescent="0.2"/>
    <row r="36720" x14ac:dyDescent="0.2"/>
    <row r="36721" x14ac:dyDescent="0.2"/>
    <row r="36722" x14ac:dyDescent="0.2"/>
    <row r="36723" x14ac:dyDescent="0.2"/>
    <row r="36724" x14ac:dyDescent="0.2"/>
    <row r="36725" x14ac:dyDescent="0.2"/>
    <row r="36726" x14ac:dyDescent="0.2"/>
    <row r="36727" x14ac:dyDescent="0.2"/>
    <row r="36728" x14ac:dyDescent="0.2"/>
    <row r="36729" x14ac:dyDescent="0.2"/>
    <row r="36730" x14ac:dyDescent="0.2"/>
    <row r="36731" x14ac:dyDescent="0.2"/>
    <row r="36732" x14ac:dyDescent="0.2"/>
    <row r="36733" x14ac:dyDescent="0.2"/>
    <row r="36734" x14ac:dyDescent="0.2"/>
    <row r="36735" x14ac:dyDescent="0.2"/>
    <row r="36736" x14ac:dyDescent="0.2"/>
    <row r="36737" x14ac:dyDescent="0.2"/>
    <row r="36738" x14ac:dyDescent="0.2"/>
    <row r="36739" x14ac:dyDescent="0.2"/>
    <row r="36740" x14ac:dyDescent="0.2"/>
    <row r="36741" x14ac:dyDescent="0.2"/>
    <row r="36742" x14ac:dyDescent="0.2"/>
    <row r="36743" x14ac:dyDescent="0.2"/>
    <row r="36744" x14ac:dyDescent="0.2"/>
    <row r="36745" x14ac:dyDescent="0.2"/>
    <row r="36746" x14ac:dyDescent="0.2"/>
    <row r="36747" x14ac:dyDescent="0.2"/>
    <row r="36748" x14ac:dyDescent="0.2"/>
    <row r="36749" x14ac:dyDescent="0.2"/>
    <row r="36750" x14ac:dyDescent="0.2"/>
    <row r="36751" x14ac:dyDescent="0.2"/>
    <row r="36752" x14ac:dyDescent="0.2"/>
    <row r="36753" x14ac:dyDescent="0.2"/>
    <row r="36754" x14ac:dyDescent="0.2"/>
    <row r="36755" x14ac:dyDescent="0.2"/>
    <row r="36756" x14ac:dyDescent="0.2"/>
    <row r="36757" x14ac:dyDescent="0.2"/>
    <row r="36758" x14ac:dyDescent="0.2"/>
    <row r="36759" x14ac:dyDescent="0.2"/>
    <row r="36760" x14ac:dyDescent="0.2"/>
    <row r="36761" x14ac:dyDescent="0.2"/>
    <row r="36762" x14ac:dyDescent="0.2"/>
    <row r="36763" x14ac:dyDescent="0.2"/>
    <row r="36764" x14ac:dyDescent="0.2"/>
    <row r="36765" x14ac:dyDescent="0.2"/>
    <row r="36766" x14ac:dyDescent="0.2"/>
    <row r="36767" x14ac:dyDescent="0.2"/>
    <row r="36768" x14ac:dyDescent="0.2"/>
    <row r="36769" x14ac:dyDescent="0.2"/>
    <row r="36770" x14ac:dyDescent="0.2"/>
    <row r="36771" x14ac:dyDescent="0.2"/>
    <row r="36772" x14ac:dyDescent="0.2"/>
    <row r="36773" x14ac:dyDescent="0.2"/>
    <row r="36774" x14ac:dyDescent="0.2"/>
    <row r="36775" x14ac:dyDescent="0.2"/>
    <row r="36776" x14ac:dyDescent="0.2"/>
    <row r="36777" x14ac:dyDescent="0.2"/>
    <row r="36778" x14ac:dyDescent="0.2"/>
    <row r="36779" x14ac:dyDescent="0.2"/>
    <row r="36780" x14ac:dyDescent="0.2"/>
    <row r="36781" x14ac:dyDescent="0.2"/>
    <row r="36782" x14ac:dyDescent="0.2"/>
    <row r="36783" x14ac:dyDescent="0.2"/>
    <row r="36784" x14ac:dyDescent="0.2"/>
    <row r="36785" x14ac:dyDescent="0.2"/>
    <row r="36786" x14ac:dyDescent="0.2"/>
    <row r="36787" x14ac:dyDescent="0.2"/>
    <row r="36788" x14ac:dyDescent="0.2"/>
    <row r="36789" x14ac:dyDescent="0.2"/>
    <row r="36790" x14ac:dyDescent="0.2"/>
    <row r="36791" x14ac:dyDescent="0.2"/>
    <row r="36792" x14ac:dyDescent="0.2"/>
    <row r="36793" x14ac:dyDescent="0.2"/>
    <row r="36794" x14ac:dyDescent="0.2"/>
    <row r="36795" x14ac:dyDescent="0.2"/>
    <row r="36796" x14ac:dyDescent="0.2"/>
    <row r="36797" x14ac:dyDescent="0.2"/>
    <row r="36798" x14ac:dyDescent="0.2"/>
    <row r="36799" x14ac:dyDescent="0.2"/>
    <row r="36800" x14ac:dyDescent="0.2"/>
    <row r="36801" x14ac:dyDescent="0.2"/>
    <row r="36802" x14ac:dyDescent="0.2"/>
    <row r="36803" x14ac:dyDescent="0.2"/>
    <row r="36804" x14ac:dyDescent="0.2"/>
    <row r="36805" x14ac:dyDescent="0.2"/>
    <row r="36806" x14ac:dyDescent="0.2"/>
    <row r="36807" x14ac:dyDescent="0.2"/>
    <row r="36808" x14ac:dyDescent="0.2"/>
    <row r="36809" x14ac:dyDescent="0.2"/>
    <row r="36810" x14ac:dyDescent="0.2"/>
    <row r="36811" x14ac:dyDescent="0.2"/>
    <row r="36812" x14ac:dyDescent="0.2"/>
    <row r="36813" x14ac:dyDescent="0.2"/>
    <row r="36814" x14ac:dyDescent="0.2"/>
    <row r="36815" x14ac:dyDescent="0.2"/>
    <row r="36816" x14ac:dyDescent="0.2"/>
    <row r="36817" x14ac:dyDescent="0.2"/>
    <row r="36818" x14ac:dyDescent="0.2"/>
    <row r="36819" x14ac:dyDescent="0.2"/>
    <row r="36820" x14ac:dyDescent="0.2"/>
    <row r="36821" x14ac:dyDescent="0.2"/>
    <row r="36822" x14ac:dyDescent="0.2"/>
    <row r="36823" x14ac:dyDescent="0.2"/>
    <row r="36824" x14ac:dyDescent="0.2"/>
    <row r="36825" x14ac:dyDescent="0.2"/>
    <row r="36826" x14ac:dyDescent="0.2"/>
    <row r="36827" x14ac:dyDescent="0.2"/>
    <row r="36828" x14ac:dyDescent="0.2"/>
    <row r="36829" x14ac:dyDescent="0.2"/>
    <row r="36830" x14ac:dyDescent="0.2"/>
    <row r="36831" x14ac:dyDescent="0.2"/>
    <row r="36832" x14ac:dyDescent="0.2"/>
    <row r="36833" x14ac:dyDescent="0.2"/>
    <row r="36834" x14ac:dyDescent="0.2"/>
    <row r="36835" x14ac:dyDescent="0.2"/>
    <row r="36836" x14ac:dyDescent="0.2"/>
    <row r="36837" x14ac:dyDescent="0.2"/>
    <row r="36838" x14ac:dyDescent="0.2"/>
    <row r="36839" x14ac:dyDescent="0.2"/>
    <row r="36840" x14ac:dyDescent="0.2"/>
    <row r="36841" x14ac:dyDescent="0.2"/>
    <row r="36842" x14ac:dyDescent="0.2"/>
    <row r="36843" x14ac:dyDescent="0.2"/>
    <row r="36844" x14ac:dyDescent="0.2"/>
    <row r="36845" x14ac:dyDescent="0.2"/>
    <row r="36846" x14ac:dyDescent="0.2"/>
    <row r="36847" x14ac:dyDescent="0.2"/>
    <row r="36848" x14ac:dyDescent="0.2"/>
    <row r="36849" x14ac:dyDescent="0.2"/>
    <row r="36850" x14ac:dyDescent="0.2"/>
    <row r="36851" x14ac:dyDescent="0.2"/>
    <row r="36852" x14ac:dyDescent="0.2"/>
    <row r="36853" x14ac:dyDescent="0.2"/>
    <row r="36854" x14ac:dyDescent="0.2"/>
    <row r="36855" x14ac:dyDescent="0.2"/>
    <row r="36856" x14ac:dyDescent="0.2"/>
    <row r="36857" x14ac:dyDescent="0.2"/>
    <row r="36858" x14ac:dyDescent="0.2"/>
    <row r="36859" x14ac:dyDescent="0.2"/>
    <row r="36860" x14ac:dyDescent="0.2"/>
    <row r="36861" x14ac:dyDescent="0.2"/>
    <row r="36862" x14ac:dyDescent="0.2"/>
    <row r="36863" x14ac:dyDescent="0.2"/>
    <row r="36864" x14ac:dyDescent="0.2"/>
    <row r="36865" x14ac:dyDescent="0.2"/>
    <row r="36866" x14ac:dyDescent="0.2"/>
    <row r="36867" x14ac:dyDescent="0.2"/>
    <row r="36868" x14ac:dyDescent="0.2"/>
    <row r="36869" x14ac:dyDescent="0.2"/>
    <row r="36870" x14ac:dyDescent="0.2"/>
    <row r="36871" x14ac:dyDescent="0.2"/>
    <row r="36872" x14ac:dyDescent="0.2"/>
    <row r="36873" x14ac:dyDescent="0.2"/>
    <row r="36874" x14ac:dyDescent="0.2"/>
    <row r="36875" x14ac:dyDescent="0.2"/>
    <row r="36876" x14ac:dyDescent="0.2"/>
    <row r="36877" x14ac:dyDescent="0.2"/>
    <row r="36878" x14ac:dyDescent="0.2"/>
    <row r="36879" x14ac:dyDescent="0.2"/>
    <row r="36880" x14ac:dyDescent="0.2"/>
    <row r="36881" x14ac:dyDescent="0.2"/>
    <row r="36882" x14ac:dyDescent="0.2"/>
    <row r="36883" x14ac:dyDescent="0.2"/>
    <row r="36884" x14ac:dyDescent="0.2"/>
    <row r="36885" x14ac:dyDescent="0.2"/>
    <row r="36886" x14ac:dyDescent="0.2"/>
    <row r="36887" x14ac:dyDescent="0.2"/>
    <row r="36888" x14ac:dyDescent="0.2"/>
    <row r="36889" x14ac:dyDescent="0.2"/>
    <row r="36890" x14ac:dyDescent="0.2"/>
    <row r="36891" x14ac:dyDescent="0.2"/>
    <row r="36892" x14ac:dyDescent="0.2"/>
    <row r="36893" x14ac:dyDescent="0.2"/>
    <row r="36894" x14ac:dyDescent="0.2"/>
    <row r="36895" x14ac:dyDescent="0.2"/>
    <row r="36896" x14ac:dyDescent="0.2"/>
    <row r="36897" x14ac:dyDescent="0.2"/>
    <row r="36898" x14ac:dyDescent="0.2"/>
    <row r="36899" x14ac:dyDescent="0.2"/>
    <row r="36900" x14ac:dyDescent="0.2"/>
    <row r="36901" x14ac:dyDescent="0.2"/>
    <row r="36902" x14ac:dyDescent="0.2"/>
    <row r="36903" x14ac:dyDescent="0.2"/>
    <row r="36904" x14ac:dyDescent="0.2"/>
    <row r="36905" x14ac:dyDescent="0.2"/>
    <row r="36906" x14ac:dyDescent="0.2"/>
    <row r="36907" x14ac:dyDescent="0.2"/>
    <row r="36908" x14ac:dyDescent="0.2"/>
    <row r="36909" x14ac:dyDescent="0.2"/>
    <row r="36910" x14ac:dyDescent="0.2"/>
    <row r="36911" x14ac:dyDescent="0.2"/>
    <row r="36912" x14ac:dyDescent="0.2"/>
    <row r="36913" x14ac:dyDescent="0.2"/>
    <row r="36914" x14ac:dyDescent="0.2"/>
    <row r="36915" x14ac:dyDescent="0.2"/>
    <row r="36916" x14ac:dyDescent="0.2"/>
    <row r="36917" x14ac:dyDescent="0.2"/>
    <row r="36918" x14ac:dyDescent="0.2"/>
    <row r="36919" x14ac:dyDescent="0.2"/>
    <row r="36920" x14ac:dyDescent="0.2"/>
    <row r="36921" x14ac:dyDescent="0.2"/>
    <row r="36922" x14ac:dyDescent="0.2"/>
    <row r="36923" x14ac:dyDescent="0.2"/>
    <row r="36924" x14ac:dyDescent="0.2"/>
    <row r="36925" x14ac:dyDescent="0.2"/>
    <row r="36926" x14ac:dyDescent="0.2"/>
    <row r="36927" x14ac:dyDescent="0.2"/>
    <row r="36928" x14ac:dyDescent="0.2"/>
    <row r="36929" x14ac:dyDescent="0.2"/>
    <row r="36930" x14ac:dyDescent="0.2"/>
    <row r="36931" x14ac:dyDescent="0.2"/>
    <row r="36932" x14ac:dyDescent="0.2"/>
    <row r="36933" x14ac:dyDescent="0.2"/>
    <row r="36934" x14ac:dyDescent="0.2"/>
    <row r="36935" x14ac:dyDescent="0.2"/>
    <row r="36936" x14ac:dyDescent="0.2"/>
    <row r="36937" x14ac:dyDescent="0.2"/>
    <row r="36938" x14ac:dyDescent="0.2"/>
    <row r="36939" x14ac:dyDescent="0.2"/>
    <row r="36940" x14ac:dyDescent="0.2"/>
    <row r="36941" x14ac:dyDescent="0.2"/>
    <row r="36942" x14ac:dyDescent="0.2"/>
    <row r="36943" x14ac:dyDescent="0.2"/>
    <row r="36944" x14ac:dyDescent="0.2"/>
    <row r="36945" x14ac:dyDescent="0.2"/>
    <row r="36946" x14ac:dyDescent="0.2"/>
    <row r="36947" x14ac:dyDescent="0.2"/>
    <row r="36948" x14ac:dyDescent="0.2"/>
    <row r="36949" x14ac:dyDescent="0.2"/>
    <row r="36950" x14ac:dyDescent="0.2"/>
    <row r="36951" x14ac:dyDescent="0.2"/>
    <row r="36952" x14ac:dyDescent="0.2"/>
    <row r="36953" x14ac:dyDescent="0.2"/>
    <row r="36954" x14ac:dyDescent="0.2"/>
    <row r="36955" x14ac:dyDescent="0.2"/>
    <row r="36956" x14ac:dyDescent="0.2"/>
    <row r="36957" x14ac:dyDescent="0.2"/>
    <row r="36958" x14ac:dyDescent="0.2"/>
    <row r="36959" x14ac:dyDescent="0.2"/>
    <row r="36960" x14ac:dyDescent="0.2"/>
    <row r="36961" x14ac:dyDescent="0.2"/>
    <row r="36962" x14ac:dyDescent="0.2"/>
    <row r="36963" x14ac:dyDescent="0.2"/>
    <row r="36964" x14ac:dyDescent="0.2"/>
    <row r="36965" x14ac:dyDescent="0.2"/>
    <row r="36966" x14ac:dyDescent="0.2"/>
    <row r="36967" x14ac:dyDescent="0.2"/>
    <row r="36968" x14ac:dyDescent="0.2"/>
    <row r="36969" x14ac:dyDescent="0.2"/>
    <row r="36970" x14ac:dyDescent="0.2"/>
    <row r="36971" x14ac:dyDescent="0.2"/>
    <row r="36972" x14ac:dyDescent="0.2"/>
    <row r="36973" x14ac:dyDescent="0.2"/>
    <row r="36974" x14ac:dyDescent="0.2"/>
    <row r="36975" x14ac:dyDescent="0.2"/>
    <row r="36976" x14ac:dyDescent="0.2"/>
    <row r="36977" x14ac:dyDescent="0.2"/>
    <row r="36978" x14ac:dyDescent="0.2"/>
    <row r="36979" x14ac:dyDescent="0.2"/>
    <row r="36980" x14ac:dyDescent="0.2"/>
    <row r="36981" x14ac:dyDescent="0.2"/>
    <row r="36982" x14ac:dyDescent="0.2"/>
    <row r="36983" x14ac:dyDescent="0.2"/>
    <row r="36984" x14ac:dyDescent="0.2"/>
    <row r="36985" x14ac:dyDescent="0.2"/>
    <row r="36986" x14ac:dyDescent="0.2"/>
    <row r="36987" x14ac:dyDescent="0.2"/>
    <row r="36988" x14ac:dyDescent="0.2"/>
    <row r="36989" x14ac:dyDescent="0.2"/>
    <row r="36990" x14ac:dyDescent="0.2"/>
    <row r="36991" x14ac:dyDescent="0.2"/>
    <row r="36992" x14ac:dyDescent="0.2"/>
    <row r="36993" x14ac:dyDescent="0.2"/>
    <row r="36994" x14ac:dyDescent="0.2"/>
    <row r="36995" x14ac:dyDescent="0.2"/>
    <row r="36996" x14ac:dyDescent="0.2"/>
    <row r="36997" x14ac:dyDescent="0.2"/>
    <row r="36998" x14ac:dyDescent="0.2"/>
    <row r="36999" x14ac:dyDescent="0.2"/>
    <row r="37000" x14ac:dyDescent="0.2"/>
    <row r="37001" x14ac:dyDescent="0.2"/>
    <row r="37002" x14ac:dyDescent="0.2"/>
    <row r="37003" x14ac:dyDescent="0.2"/>
    <row r="37004" x14ac:dyDescent="0.2"/>
    <row r="37005" x14ac:dyDescent="0.2"/>
    <row r="37006" x14ac:dyDescent="0.2"/>
    <row r="37007" x14ac:dyDescent="0.2"/>
    <row r="37008" x14ac:dyDescent="0.2"/>
    <row r="37009" x14ac:dyDescent="0.2"/>
    <row r="37010" x14ac:dyDescent="0.2"/>
    <row r="37011" x14ac:dyDescent="0.2"/>
    <row r="37012" x14ac:dyDescent="0.2"/>
    <row r="37013" x14ac:dyDescent="0.2"/>
    <row r="37014" x14ac:dyDescent="0.2"/>
    <row r="37015" x14ac:dyDescent="0.2"/>
    <row r="37016" x14ac:dyDescent="0.2"/>
    <row r="37017" x14ac:dyDescent="0.2"/>
    <row r="37018" x14ac:dyDescent="0.2"/>
    <row r="37019" x14ac:dyDescent="0.2"/>
    <row r="37020" x14ac:dyDescent="0.2"/>
    <row r="37021" x14ac:dyDescent="0.2"/>
    <row r="37022" x14ac:dyDescent="0.2"/>
    <row r="37023" x14ac:dyDescent="0.2"/>
    <row r="37024" x14ac:dyDescent="0.2"/>
    <row r="37025" x14ac:dyDescent="0.2"/>
    <row r="37026" x14ac:dyDescent="0.2"/>
    <row r="37027" x14ac:dyDescent="0.2"/>
    <row r="37028" x14ac:dyDescent="0.2"/>
    <row r="37029" x14ac:dyDescent="0.2"/>
    <row r="37030" x14ac:dyDescent="0.2"/>
    <row r="37031" x14ac:dyDescent="0.2"/>
    <row r="37032" x14ac:dyDescent="0.2"/>
    <row r="37033" x14ac:dyDescent="0.2"/>
    <row r="37034" x14ac:dyDescent="0.2"/>
    <row r="37035" x14ac:dyDescent="0.2"/>
    <row r="37036" x14ac:dyDescent="0.2"/>
    <row r="37037" x14ac:dyDescent="0.2"/>
    <row r="37038" x14ac:dyDescent="0.2"/>
    <row r="37039" x14ac:dyDescent="0.2"/>
    <row r="37040" x14ac:dyDescent="0.2"/>
    <row r="37041" x14ac:dyDescent="0.2"/>
    <row r="37042" x14ac:dyDescent="0.2"/>
    <row r="37043" x14ac:dyDescent="0.2"/>
    <row r="37044" x14ac:dyDescent="0.2"/>
    <row r="37045" x14ac:dyDescent="0.2"/>
    <row r="37046" x14ac:dyDescent="0.2"/>
    <row r="37047" x14ac:dyDescent="0.2"/>
    <row r="37048" x14ac:dyDescent="0.2"/>
    <row r="37049" x14ac:dyDescent="0.2"/>
    <row r="37050" x14ac:dyDescent="0.2"/>
    <row r="37051" x14ac:dyDescent="0.2"/>
    <row r="37052" x14ac:dyDescent="0.2"/>
    <row r="37053" x14ac:dyDescent="0.2"/>
    <row r="37054" x14ac:dyDescent="0.2"/>
    <row r="37055" x14ac:dyDescent="0.2"/>
    <row r="37056" x14ac:dyDescent="0.2"/>
    <row r="37057" x14ac:dyDescent="0.2"/>
    <row r="37058" x14ac:dyDescent="0.2"/>
    <row r="37059" x14ac:dyDescent="0.2"/>
    <row r="37060" x14ac:dyDescent="0.2"/>
    <row r="37061" x14ac:dyDescent="0.2"/>
    <row r="37062" x14ac:dyDescent="0.2"/>
    <row r="37063" x14ac:dyDescent="0.2"/>
    <row r="37064" x14ac:dyDescent="0.2"/>
    <row r="37065" x14ac:dyDescent="0.2"/>
    <row r="37066" x14ac:dyDescent="0.2"/>
    <row r="37067" x14ac:dyDescent="0.2"/>
    <row r="37068" x14ac:dyDescent="0.2"/>
    <row r="37069" x14ac:dyDescent="0.2"/>
    <row r="37070" x14ac:dyDescent="0.2"/>
    <row r="37071" x14ac:dyDescent="0.2"/>
    <row r="37072" x14ac:dyDescent="0.2"/>
    <row r="37073" x14ac:dyDescent="0.2"/>
    <row r="37074" x14ac:dyDescent="0.2"/>
    <row r="37075" x14ac:dyDescent="0.2"/>
    <row r="37076" x14ac:dyDescent="0.2"/>
    <row r="37077" x14ac:dyDescent="0.2"/>
    <row r="37078" x14ac:dyDescent="0.2"/>
    <row r="37079" x14ac:dyDescent="0.2"/>
    <row r="37080" x14ac:dyDescent="0.2"/>
    <row r="37081" x14ac:dyDescent="0.2"/>
    <row r="37082" x14ac:dyDescent="0.2"/>
    <row r="37083" x14ac:dyDescent="0.2"/>
    <row r="37084" x14ac:dyDescent="0.2"/>
    <row r="37085" x14ac:dyDescent="0.2"/>
    <row r="37086" x14ac:dyDescent="0.2"/>
    <row r="37087" x14ac:dyDescent="0.2"/>
    <row r="37088" x14ac:dyDescent="0.2"/>
    <row r="37089" x14ac:dyDescent="0.2"/>
    <row r="37090" x14ac:dyDescent="0.2"/>
    <row r="37091" x14ac:dyDescent="0.2"/>
    <row r="37092" x14ac:dyDescent="0.2"/>
    <row r="37093" x14ac:dyDescent="0.2"/>
    <row r="37094" x14ac:dyDescent="0.2"/>
    <row r="37095" x14ac:dyDescent="0.2"/>
    <row r="37096" x14ac:dyDescent="0.2"/>
    <row r="37097" x14ac:dyDescent="0.2"/>
    <row r="37098" x14ac:dyDescent="0.2"/>
    <row r="37099" x14ac:dyDescent="0.2"/>
    <row r="37100" x14ac:dyDescent="0.2"/>
    <row r="37101" x14ac:dyDescent="0.2"/>
    <row r="37102" x14ac:dyDescent="0.2"/>
    <row r="37103" x14ac:dyDescent="0.2"/>
    <row r="37104" x14ac:dyDescent="0.2"/>
    <row r="37105" x14ac:dyDescent="0.2"/>
    <row r="37106" x14ac:dyDescent="0.2"/>
    <row r="37107" x14ac:dyDescent="0.2"/>
    <row r="37108" x14ac:dyDescent="0.2"/>
    <row r="37109" x14ac:dyDescent="0.2"/>
    <row r="37110" x14ac:dyDescent="0.2"/>
    <row r="37111" x14ac:dyDescent="0.2"/>
    <row r="37112" x14ac:dyDescent="0.2"/>
    <row r="37113" x14ac:dyDescent="0.2"/>
    <row r="37114" x14ac:dyDescent="0.2"/>
    <row r="37115" x14ac:dyDescent="0.2"/>
    <row r="37116" x14ac:dyDescent="0.2"/>
    <row r="37117" x14ac:dyDescent="0.2"/>
    <row r="37118" x14ac:dyDescent="0.2"/>
    <row r="37119" x14ac:dyDescent="0.2"/>
    <row r="37120" x14ac:dyDescent="0.2"/>
    <row r="37121" x14ac:dyDescent="0.2"/>
    <row r="37122" x14ac:dyDescent="0.2"/>
    <row r="37123" x14ac:dyDescent="0.2"/>
    <row r="37124" x14ac:dyDescent="0.2"/>
    <row r="37125" x14ac:dyDescent="0.2"/>
    <row r="37126" x14ac:dyDescent="0.2"/>
    <row r="37127" x14ac:dyDescent="0.2"/>
    <row r="37128" x14ac:dyDescent="0.2"/>
    <row r="37129" x14ac:dyDescent="0.2"/>
    <row r="37130" x14ac:dyDescent="0.2"/>
    <row r="37131" x14ac:dyDescent="0.2"/>
    <row r="37132" x14ac:dyDescent="0.2"/>
    <row r="37133" x14ac:dyDescent="0.2"/>
    <row r="37134" x14ac:dyDescent="0.2"/>
    <row r="37135" x14ac:dyDescent="0.2"/>
    <row r="37136" x14ac:dyDescent="0.2"/>
    <row r="37137" x14ac:dyDescent="0.2"/>
    <row r="37138" x14ac:dyDescent="0.2"/>
    <row r="37139" x14ac:dyDescent="0.2"/>
    <row r="37140" x14ac:dyDescent="0.2"/>
    <row r="37141" x14ac:dyDescent="0.2"/>
    <row r="37142" x14ac:dyDescent="0.2"/>
    <row r="37143" x14ac:dyDescent="0.2"/>
    <row r="37144" x14ac:dyDescent="0.2"/>
    <row r="37145" x14ac:dyDescent="0.2"/>
    <row r="37146" x14ac:dyDescent="0.2"/>
    <row r="37147" x14ac:dyDescent="0.2"/>
    <row r="37148" x14ac:dyDescent="0.2"/>
    <row r="37149" x14ac:dyDescent="0.2"/>
    <row r="37150" x14ac:dyDescent="0.2"/>
    <row r="37151" x14ac:dyDescent="0.2"/>
    <row r="37152" x14ac:dyDescent="0.2"/>
    <row r="37153" x14ac:dyDescent="0.2"/>
    <row r="37154" x14ac:dyDescent="0.2"/>
    <row r="37155" x14ac:dyDescent="0.2"/>
    <row r="37156" x14ac:dyDescent="0.2"/>
    <row r="37157" x14ac:dyDescent="0.2"/>
    <row r="37158" x14ac:dyDescent="0.2"/>
    <row r="37159" x14ac:dyDescent="0.2"/>
    <row r="37160" x14ac:dyDescent="0.2"/>
    <row r="37161" x14ac:dyDescent="0.2"/>
    <row r="37162" x14ac:dyDescent="0.2"/>
    <row r="37163" x14ac:dyDescent="0.2"/>
    <row r="37164" x14ac:dyDescent="0.2"/>
    <row r="37165" x14ac:dyDescent="0.2"/>
    <row r="37166" x14ac:dyDescent="0.2"/>
    <row r="37167" x14ac:dyDescent="0.2"/>
    <row r="37168" x14ac:dyDescent="0.2"/>
    <row r="37169" x14ac:dyDescent="0.2"/>
    <row r="37170" x14ac:dyDescent="0.2"/>
    <row r="37171" x14ac:dyDescent="0.2"/>
    <row r="37172" x14ac:dyDescent="0.2"/>
    <row r="37173" x14ac:dyDescent="0.2"/>
    <row r="37174" x14ac:dyDescent="0.2"/>
    <row r="37175" x14ac:dyDescent="0.2"/>
    <row r="37176" x14ac:dyDescent="0.2"/>
    <row r="37177" x14ac:dyDescent="0.2"/>
    <row r="37178" x14ac:dyDescent="0.2"/>
    <row r="37179" x14ac:dyDescent="0.2"/>
    <row r="37180" x14ac:dyDescent="0.2"/>
    <row r="37181" x14ac:dyDescent="0.2"/>
    <row r="37182" x14ac:dyDescent="0.2"/>
    <row r="37183" x14ac:dyDescent="0.2"/>
    <row r="37184" x14ac:dyDescent="0.2"/>
    <row r="37185" x14ac:dyDescent="0.2"/>
    <row r="37186" x14ac:dyDescent="0.2"/>
    <row r="37187" x14ac:dyDescent="0.2"/>
    <row r="37188" x14ac:dyDescent="0.2"/>
    <row r="37189" x14ac:dyDescent="0.2"/>
    <row r="37190" x14ac:dyDescent="0.2"/>
    <row r="37191" x14ac:dyDescent="0.2"/>
    <row r="37192" x14ac:dyDescent="0.2"/>
    <row r="37193" x14ac:dyDescent="0.2"/>
    <row r="37194" x14ac:dyDescent="0.2"/>
    <row r="37195" x14ac:dyDescent="0.2"/>
    <row r="37196" x14ac:dyDescent="0.2"/>
    <row r="37197" x14ac:dyDescent="0.2"/>
    <row r="37198" x14ac:dyDescent="0.2"/>
    <row r="37199" x14ac:dyDescent="0.2"/>
    <row r="37200" x14ac:dyDescent="0.2"/>
    <row r="37201" x14ac:dyDescent="0.2"/>
    <row r="37202" x14ac:dyDescent="0.2"/>
    <row r="37203" x14ac:dyDescent="0.2"/>
    <row r="37204" x14ac:dyDescent="0.2"/>
    <row r="37205" x14ac:dyDescent="0.2"/>
    <row r="37206" x14ac:dyDescent="0.2"/>
    <row r="37207" x14ac:dyDescent="0.2"/>
    <row r="37208" x14ac:dyDescent="0.2"/>
    <row r="37209" x14ac:dyDescent="0.2"/>
    <row r="37210" x14ac:dyDescent="0.2"/>
    <row r="37211" x14ac:dyDescent="0.2"/>
    <row r="37212" x14ac:dyDescent="0.2"/>
    <row r="37213" x14ac:dyDescent="0.2"/>
    <row r="37214" x14ac:dyDescent="0.2"/>
    <row r="37215" x14ac:dyDescent="0.2"/>
    <row r="37216" x14ac:dyDescent="0.2"/>
    <row r="37217" x14ac:dyDescent="0.2"/>
    <row r="37218" x14ac:dyDescent="0.2"/>
    <row r="37219" x14ac:dyDescent="0.2"/>
    <row r="37220" x14ac:dyDescent="0.2"/>
    <row r="37221" x14ac:dyDescent="0.2"/>
    <row r="37222" x14ac:dyDescent="0.2"/>
    <row r="37223" x14ac:dyDescent="0.2"/>
    <row r="37224" x14ac:dyDescent="0.2"/>
    <row r="37225" x14ac:dyDescent="0.2"/>
    <row r="37226" x14ac:dyDescent="0.2"/>
    <row r="37227" x14ac:dyDescent="0.2"/>
    <row r="37228" x14ac:dyDescent="0.2"/>
    <row r="37229" x14ac:dyDescent="0.2"/>
    <row r="37230" x14ac:dyDescent="0.2"/>
    <row r="37231" x14ac:dyDescent="0.2"/>
    <row r="37232" x14ac:dyDescent="0.2"/>
    <row r="37233" x14ac:dyDescent="0.2"/>
    <row r="37234" x14ac:dyDescent="0.2"/>
    <row r="37235" x14ac:dyDescent="0.2"/>
    <row r="37236" x14ac:dyDescent="0.2"/>
    <row r="37237" x14ac:dyDescent="0.2"/>
    <row r="37238" x14ac:dyDescent="0.2"/>
    <row r="37239" x14ac:dyDescent="0.2"/>
    <row r="37240" x14ac:dyDescent="0.2"/>
    <row r="37241" x14ac:dyDescent="0.2"/>
    <row r="37242" x14ac:dyDescent="0.2"/>
    <row r="37243" x14ac:dyDescent="0.2"/>
    <row r="37244" x14ac:dyDescent="0.2"/>
    <row r="37245" x14ac:dyDescent="0.2"/>
    <row r="37246" x14ac:dyDescent="0.2"/>
    <row r="37247" x14ac:dyDescent="0.2"/>
    <row r="37248" x14ac:dyDescent="0.2"/>
    <row r="37249" x14ac:dyDescent="0.2"/>
    <row r="37250" x14ac:dyDescent="0.2"/>
    <row r="37251" x14ac:dyDescent="0.2"/>
    <row r="37252" x14ac:dyDescent="0.2"/>
    <row r="37253" x14ac:dyDescent="0.2"/>
    <row r="37254" x14ac:dyDescent="0.2"/>
    <row r="37255" x14ac:dyDescent="0.2"/>
    <row r="37256" x14ac:dyDescent="0.2"/>
    <row r="37257" x14ac:dyDescent="0.2"/>
    <row r="37258" x14ac:dyDescent="0.2"/>
    <row r="37259" x14ac:dyDescent="0.2"/>
    <row r="37260" x14ac:dyDescent="0.2"/>
    <row r="37261" x14ac:dyDescent="0.2"/>
    <row r="37262" x14ac:dyDescent="0.2"/>
    <row r="37263" x14ac:dyDescent="0.2"/>
    <row r="37264" x14ac:dyDescent="0.2"/>
    <row r="37265" x14ac:dyDescent="0.2"/>
    <row r="37266" x14ac:dyDescent="0.2"/>
    <row r="37267" x14ac:dyDescent="0.2"/>
    <row r="37268" x14ac:dyDescent="0.2"/>
    <row r="37269" x14ac:dyDescent="0.2"/>
    <row r="37270" x14ac:dyDescent="0.2"/>
    <row r="37271" x14ac:dyDescent="0.2"/>
    <row r="37272" x14ac:dyDescent="0.2"/>
    <row r="37273" x14ac:dyDescent="0.2"/>
    <row r="37274" x14ac:dyDescent="0.2"/>
    <row r="37275" x14ac:dyDescent="0.2"/>
    <row r="37276" x14ac:dyDescent="0.2"/>
    <row r="37277" x14ac:dyDescent="0.2"/>
    <row r="37278" x14ac:dyDescent="0.2"/>
    <row r="37279" x14ac:dyDescent="0.2"/>
    <row r="37280" x14ac:dyDescent="0.2"/>
    <row r="37281" x14ac:dyDescent="0.2"/>
    <row r="37282" x14ac:dyDescent="0.2"/>
    <row r="37283" x14ac:dyDescent="0.2"/>
    <row r="37284" x14ac:dyDescent="0.2"/>
    <row r="37285" x14ac:dyDescent="0.2"/>
    <row r="37286" x14ac:dyDescent="0.2"/>
    <row r="37287" x14ac:dyDescent="0.2"/>
    <row r="37288" x14ac:dyDescent="0.2"/>
    <row r="37289" x14ac:dyDescent="0.2"/>
    <row r="37290" x14ac:dyDescent="0.2"/>
    <row r="37291" x14ac:dyDescent="0.2"/>
    <row r="37292" x14ac:dyDescent="0.2"/>
    <row r="37293" x14ac:dyDescent="0.2"/>
    <row r="37294" x14ac:dyDescent="0.2"/>
    <row r="37295" x14ac:dyDescent="0.2"/>
    <row r="37296" x14ac:dyDescent="0.2"/>
    <row r="37297" x14ac:dyDescent="0.2"/>
    <row r="37298" x14ac:dyDescent="0.2"/>
    <row r="37299" x14ac:dyDescent="0.2"/>
    <row r="37300" x14ac:dyDescent="0.2"/>
    <row r="37301" x14ac:dyDescent="0.2"/>
    <row r="37302" x14ac:dyDescent="0.2"/>
    <row r="37303" x14ac:dyDescent="0.2"/>
    <row r="37304" x14ac:dyDescent="0.2"/>
    <row r="37305" x14ac:dyDescent="0.2"/>
    <row r="37306" x14ac:dyDescent="0.2"/>
    <row r="37307" x14ac:dyDescent="0.2"/>
    <row r="37308" x14ac:dyDescent="0.2"/>
    <row r="37309" x14ac:dyDescent="0.2"/>
    <row r="37310" x14ac:dyDescent="0.2"/>
    <row r="37311" x14ac:dyDescent="0.2"/>
    <row r="37312" x14ac:dyDescent="0.2"/>
    <row r="37313" x14ac:dyDescent="0.2"/>
    <row r="37314" x14ac:dyDescent="0.2"/>
    <row r="37315" x14ac:dyDescent="0.2"/>
    <row r="37316" x14ac:dyDescent="0.2"/>
    <row r="37317" x14ac:dyDescent="0.2"/>
    <row r="37318" x14ac:dyDescent="0.2"/>
    <row r="37319" x14ac:dyDescent="0.2"/>
    <row r="37320" x14ac:dyDescent="0.2"/>
    <row r="37321" x14ac:dyDescent="0.2"/>
    <row r="37322" x14ac:dyDescent="0.2"/>
    <row r="37323" x14ac:dyDescent="0.2"/>
    <row r="37324" x14ac:dyDescent="0.2"/>
    <row r="37325" x14ac:dyDescent="0.2"/>
    <row r="37326" x14ac:dyDescent="0.2"/>
    <row r="37327" x14ac:dyDescent="0.2"/>
    <row r="37328" x14ac:dyDescent="0.2"/>
    <row r="37329" x14ac:dyDescent="0.2"/>
    <row r="37330" x14ac:dyDescent="0.2"/>
    <row r="37331" x14ac:dyDescent="0.2"/>
    <row r="37332" x14ac:dyDescent="0.2"/>
    <row r="37333" x14ac:dyDescent="0.2"/>
    <row r="37334" x14ac:dyDescent="0.2"/>
    <row r="37335" x14ac:dyDescent="0.2"/>
    <row r="37336" x14ac:dyDescent="0.2"/>
    <row r="37337" x14ac:dyDescent="0.2"/>
    <row r="37338" x14ac:dyDescent="0.2"/>
    <row r="37339" x14ac:dyDescent="0.2"/>
    <row r="37340" x14ac:dyDescent="0.2"/>
    <row r="37341" x14ac:dyDescent="0.2"/>
    <row r="37342" x14ac:dyDescent="0.2"/>
    <row r="37343" x14ac:dyDescent="0.2"/>
    <row r="37344" x14ac:dyDescent="0.2"/>
    <row r="37345" x14ac:dyDescent="0.2"/>
    <row r="37346" x14ac:dyDescent="0.2"/>
    <row r="37347" x14ac:dyDescent="0.2"/>
    <row r="37348" x14ac:dyDescent="0.2"/>
    <row r="37349" x14ac:dyDescent="0.2"/>
    <row r="37350" x14ac:dyDescent="0.2"/>
    <row r="37351" x14ac:dyDescent="0.2"/>
    <row r="37352" x14ac:dyDescent="0.2"/>
    <row r="37353" x14ac:dyDescent="0.2"/>
    <row r="37354" x14ac:dyDescent="0.2"/>
    <row r="37355" x14ac:dyDescent="0.2"/>
    <row r="37356" x14ac:dyDescent="0.2"/>
    <row r="37357" x14ac:dyDescent="0.2"/>
    <row r="37358" x14ac:dyDescent="0.2"/>
    <row r="37359" x14ac:dyDescent="0.2"/>
    <row r="37360" x14ac:dyDescent="0.2"/>
    <row r="37361" x14ac:dyDescent="0.2"/>
    <row r="37362" x14ac:dyDescent="0.2"/>
    <row r="37363" x14ac:dyDescent="0.2"/>
    <row r="37364" x14ac:dyDescent="0.2"/>
    <row r="37365" x14ac:dyDescent="0.2"/>
    <row r="37366" x14ac:dyDescent="0.2"/>
    <row r="37367" x14ac:dyDescent="0.2"/>
    <row r="37368" x14ac:dyDescent="0.2"/>
    <row r="37369" x14ac:dyDescent="0.2"/>
    <row r="37370" x14ac:dyDescent="0.2"/>
    <row r="37371" x14ac:dyDescent="0.2"/>
    <row r="37372" x14ac:dyDescent="0.2"/>
    <row r="37373" x14ac:dyDescent="0.2"/>
    <row r="37374" x14ac:dyDescent="0.2"/>
    <row r="37375" x14ac:dyDescent="0.2"/>
    <row r="37376" x14ac:dyDescent="0.2"/>
    <row r="37377" x14ac:dyDescent="0.2"/>
    <row r="37378" x14ac:dyDescent="0.2"/>
    <row r="37379" x14ac:dyDescent="0.2"/>
    <row r="37380" x14ac:dyDescent="0.2"/>
    <row r="37381" x14ac:dyDescent="0.2"/>
    <row r="37382" x14ac:dyDescent="0.2"/>
    <row r="37383" x14ac:dyDescent="0.2"/>
    <row r="37384" x14ac:dyDescent="0.2"/>
    <row r="37385" x14ac:dyDescent="0.2"/>
    <row r="37386" x14ac:dyDescent="0.2"/>
    <row r="37387" x14ac:dyDescent="0.2"/>
    <row r="37388" x14ac:dyDescent="0.2"/>
    <row r="37389" x14ac:dyDescent="0.2"/>
    <row r="37390" x14ac:dyDescent="0.2"/>
    <row r="37391" x14ac:dyDescent="0.2"/>
    <row r="37392" x14ac:dyDescent="0.2"/>
    <row r="37393" x14ac:dyDescent="0.2"/>
    <row r="37394" x14ac:dyDescent="0.2"/>
    <row r="37395" x14ac:dyDescent="0.2"/>
    <row r="37396" x14ac:dyDescent="0.2"/>
    <row r="37397" x14ac:dyDescent="0.2"/>
    <row r="37398" x14ac:dyDescent="0.2"/>
    <row r="37399" x14ac:dyDescent="0.2"/>
    <row r="37400" x14ac:dyDescent="0.2"/>
    <row r="37401" x14ac:dyDescent="0.2"/>
    <row r="37402" x14ac:dyDescent="0.2"/>
    <row r="37403" x14ac:dyDescent="0.2"/>
    <row r="37404" x14ac:dyDescent="0.2"/>
    <row r="37405" x14ac:dyDescent="0.2"/>
    <row r="37406" x14ac:dyDescent="0.2"/>
    <row r="37407" x14ac:dyDescent="0.2"/>
    <row r="37408" x14ac:dyDescent="0.2"/>
    <row r="37409" x14ac:dyDescent="0.2"/>
    <row r="37410" x14ac:dyDescent="0.2"/>
    <row r="37411" x14ac:dyDescent="0.2"/>
    <row r="37412" x14ac:dyDescent="0.2"/>
    <row r="37413" x14ac:dyDescent="0.2"/>
    <row r="37414" x14ac:dyDescent="0.2"/>
    <row r="37415" x14ac:dyDescent="0.2"/>
    <row r="37416" x14ac:dyDescent="0.2"/>
    <row r="37417" x14ac:dyDescent="0.2"/>
    <row r="37418" x14ac:dyDescent="0.2"/>
    <row r="37419" x14ac:dyDescent="0.2"/>
    <row r="37420" x14ac:dyDescent="0.2"/>
    <row r="37421" x14ac:dyDescent="0.2"/>
    <row r="37422" x14ac:dyDescent="0.2"/>
    <row r="37423" x14ac:dyDescent="0.2"/>
    <row r="37424" x14ac:dyDescent="0.2"/>
    <row r="37425" x14ac:dyDescent="0.2"/>
    <row r="37426" x14ac:dyDescent="0.2"/>
    <row r="37427" x14ac:dyDescent="0.2"/>
    <row r="37428" x14ac:dyDescent="0.2"/>
    <row r="37429" x14ac:dyDescent="0.2"/>
    <row r="37430" x14ac:dyDescent="0.2"/>
    <row r="37431" x14ac:dyDescent="0.2"/>
    <row r="37432" x14ac:dyDescent="0.2"/>
    <row r="37433" x14ac:dyDescent="0.2"/>
    <row r="37434" x14ac:dyDescent="0.2"/>
    <row r="37435" x14ac:dyDescent="0.2"/>
    <row r="37436" x14ac:dyDescent="0.2"/>
    <row r="37437" x14ac:dyDescent="0.2"/>
    <row r="37438" x14ac:dyDescent="0.2"/>
    <row r="37439" x14ac:dyDescent="0.2"/>
    <row r="37440" x14ac:dyDescent="0.2"/>
    <row r="37441" x14ac:dyDescent="0.2"/>
    <row r="37442" x14ac:dyDescent="0.2"/>
    <row r="37443" x14ac:dyDescent="0.2"/>
    <row r="37444" x14ac:dyDescent="0.2"/>
    <row r="37445" x14ac:dyDescent="0.2"/>
    <row r="37446" x14ac:dyDescent="0.2"/>
    <row r="37447" x14ac:dyDescent="0.2"/>
    <row r="37448" x14ac:dyDescent="0.2"/>
    <row r="37449" x14ac:dyDescent="0.2"/>
    <row r="37450" x14ac:dyDescent="0.2"/>
    <row r="37451" x14ac:dyDescent="0.2"/>
    <row r="37452" x14ac:dyDescent="0.2"/>
    <row r="37453" x14ac:dyDescent="0.2"/>
    <row r="37454" x14ac:dyDescent="0.2"/>
    <row r="37455" x14ac:dyDescent="0.2"/>
    <row r="37456" x14ac:dyDescent="0.2"/>
    <row r="37457" x14ac:dyDescent="0.2"/>
    <row r="37458" x14ac:dyDescent="0.2"/>
    <row r="37459" x14ac:dyDescent="0.2"/>
    <row r="37460" x14ac:dyDescent="0.2"/>
    <row r="37461" x14ac:dyDescent="0.2"/>
    <row r="37462" x14ac:dyDescent="0.2"/>
    <row r="37463" x14ac:dyDescent="0.2"/>
    <row r="37464" x14ac:dyDescent="0.2"/>
    <row r="37465" x14ac:dyDescent="0.2"/>
    <row r="37466" x14ac:dyDescent="0.2"/>
    <row r="37467" x14ac:dyDescent="0.2"/>
    <row r="37468" x14ac:dyDescent="0.2"/>
    <row r="37469" x14ac:dyDescent="0.2"/>
    <row r="37470" x14ac:dyDescent="0.2"/>
    <row r="37471" x14ac:dyDescent="0.2"/>
    <row r="37472" x14ac:dyDescent="0.2"/>
    <row r="37473" x14ac:dyDescent="0.2"/>
    <row r="37474" x14ac:dyDescent="0.2"/>
    <row r="37475" x14ac:dyDescent="0.2"/>
    <row r="37476" x14ac:dyDescent="0.2"/>
    <row r="37477" x14ac:dyDescent="0.2"/>
    <row r="37478" x14ac:dyDescent="0.2"/>
    <row r="37479" x14ac:dyDescent="0.2"/>
    <row r="37480" x14ac:dyDescent="0.2"/>
    <row r="37481" x14ac:dyDescent="0.2"/>
    <row r="37482" x14ac:dyDescent="0.2"/>
    <row r="37483" x14ac:dyDescent="0.2"/>
    <row r="37484" x14ac:dyDescent="0.2"/>
    <row r="37485" x14ac:dyDescent="0.2"/>
    <row r="37486" x14ac:dyDescent="0.2"/>
    <row r="37487" x14ac:dyDescent="0.2"/>
    <row r="37488" x14ac:dyDescent="0.2"/>
    <row r="37489" x14ac:dyDescent="0.2"/>
    <row r="37490" x14ac:dyDescent="0.2"/>
    <row r="37491" x14ac:dyDescent="0.2"/>
    <row r="37492" x14ac:dyDescent="0.2"/>
    <row r="37493" x14ac:dyDescent="0.2"/>
    <row r="37494" x14ac:dyDescent="0.2"/>
    <row r="37495" x14ac:dyDescent="0.2"/>
    <row r="37496" x14ac:dyDescent="0.2"/>
    <row r="37497" x14ac:dyDescent="0.2"/>
    <row r="37498" x14ac:dyDescent="0.2"/>
    <row r="37499" x14ac:dyDescent="0.2"/>
    <row r="37500" x14ac:dyDescent="0.2"/>
    <row r="37501" x14ac:dyDescent="0.2"/>
    <row r="37502" x14ac:dyDescent="0.2"/>
    <row r="37503" x14ac:dyDescent="0.2"/>
    <row r="37504" x14ac:dyDescent="0.2"/>
    <row r="37505" x14ac:dyDescent="0.2"/>
    <row r="37506" x14ac:dyDescent="0.2"/>
    <row r="37507" x14ac:dyDescent="0.2"/>
    <row r="37508" x14ac:dyDescent="0.2"/>
    <row r="37509" x14ac:dyDescent="0.2"/>
    <row r="37510" x14ac:dyDescent="0.2"/>
    <row r="37511" x14ac:dyDescent="0.2"/>
    <row r="37512" x14ac:dyDescent="0.2"/>
    <row r="37513" x14ac:dyDescent="0.2"/>
    <row r="37514" x14ac:dyDescent="0.2"/>
    <row r="37515" x14ac:dyDescent="0.2"/>
    <row r="37516" x14ac:dyDescent="0.2"/>
    <row r="37517" x14ac:dyDescent="0.2"/>
    <row r="37518" x14ac:dyDescent="0.2"/>
    <row r="37519" x14ac:dyDescent="0.2"/>
    <row r="37520" x14ac:dyDescent="0.2"/>
    <row r="37521" x14ac:dyDescent="0.2"/>
    <row r="37522" x14ac:dyDescent="0.2"/>
    <row r="37523" x14ac:dyDescent="0.2"/>
    <row r="37524" x14ac:dyDescent="0.2"/>
    <row r="37525" x14ac:dyDescent="0.2"/>
    <row r="37526" x14ac:dyDescent="0.2"/>
    <row r="37527" x14ac:dyDescent="0.2"/>
    <row r="37528" x14ac:dyDescent="0.2"/>
    <row r="37529" x14ac:dyDescent="0.2"/>
    <row r="37530" x14ac:dyDescent="0.2"/>
    <row r="37531" x14ac:dyDescent="0.2"/>
    <row r="37532" x14ac:dyDescent="0.2"/>
    <row r="37533" x14ac:dyDescent="0.2"/>
    <row r="37534" x14ac:dyDescent="0.2"/>
    <row r="37535" x14ac:dyDescent="0.2"/>
    <row r="37536" x14ac:dyDescent="0.2"/>
    <row r="37537" x14ac:dyDescent="0.2"/>
    <row r="37538" x14ac:dyDescent="0.2"/>
    <row r="37539" x14ac:dyDescent="0.2"/>
    <row r="37540" x14ac:dyDescent="0.2"/>
    <row r="37541" x14ac:dyDescent="0.2"/>
    <row r="37542" x14ac:dyDescent="0.2"/>
    <row r="37543" x14ac:dyDescent="0.2"/>
    <row r="37544" x14ac:dyDescent="0.2"/>
    <row r="37545" x14ac:dyDescent="0.2"/>
    <row r="37546" x14ac:dyDescent="0.2"/>
    <row r="37547" x14ac:dyDescent="0.2"/>
    <row r="37548" x14ac:dyDescent="0.2"/>
    <row r="37549" x14ac:dyDescent="0.2"/>
    <row r="37550" x14ac:dyDescent="0.2"/>
    <row r="37551" x14ac:dyDescent="0.2"/>
    <row r="37552" x14ac:dyDescent="0.2"/>
    <row r="37553" x14ac:dyDescent="0.2"/>
    <row r="37554" x14ac:dyDescent="0.2"/>
    <row r="37555" x14ac:dyDescent="0.2"/>
    <row r="37556" x14ac:dyDescent="0.2"/>
    <row r="37557" x14ac:dyDescent="0.2"/>
    <row r="37558" x14ac:dyDescent="0.2"/>
    <row r="37559" x14ac:dyDescent="0.2"/>
    <row r="37560" x14ac:dyDescent="0.2"/>
    <row r="37561" x14ac:dyDescent="0.2"/>
    <row r="37562" x14ac:dyDescent="0.2"/>
    <row r="37563" x14ac:dyDescent="0.2"/>
    <row r="37564" x14ac:dyDescent="0.2"/>
    <row r="37565" x14ac:dyDescent="0.2"/>
    <row r="37566" x14ac:dyDescent="0.2"/>
    <row r="37567" x14ac:dyDescent="0.2"/>
    <row r="37568" x14ac:dyDescent="0.2"/>
    <row r="37569" x14ac:dyDescent="0.2"/>
    <row r="37570" x14ac:dyDescent="0.2"/>
    <row r="37571" x14ac:dyDescent="0.2"/>
    <row r="37572" x14ac:dyDescent="0.2"/>
    <row r="37573" x14ac:dyDescent="0.2"/>
    <row r="37574" x14ac:dyDescent="0.2"/>
    <row r="37575" x14ac:dyDescent="0.2"/>
    <row r="37576" x14ac:dyDescent="0.2"/>
    <row r="37577" x14ac:dyDescent="0.2"/>
    <row r="37578" x14ac:dyDescent="0.2"/>
    <row r="37579" x14ac:dyDescent="0.2"/>
    <row r="37580" x14ac:dyDescent="0.2"/>
    <row r="37581" x14ac:dyDescent="0.2"/>
    <row r="37582" x14ac:dyDescent="0.2"/>
    <row r="37583" x14ac:dyDescent="0.2"/>
    <row r="37584" x14ac:dyDescent="0.2"/>
    <row r="37585" x14ac:dyDescent="0.2"/>
    <row r="37586" x14ac:dyDescent="0.2"/>
    <row r="37587" x14ac:dyDescent="0.2"/>
    <row r="37588" x14ac:dyDescent="0.2"/>
    <row r="37589" x14ac:dyDescent="0.2"/>
    <row r="37590" x14ac:dyDescent="0.2"/>
    <row r="37591" x14ac:dyDescent="0.2"/>
    <row r="37592" x14ac:dyDescent="0.2"/>
    <row r="37593" x14ac:dyDescent="0.2"/>
    <row r="37594" x14ac:dyDescent="0.2"/>
    <row r="37595" x14ac:dyDescent="0.2"/>
    <row r="37596" x14ac:dyDescent="0.2"/>
    <row r="37597" x14ac:dyDescent="0.2"/>
    <row r="37598" x14ac:dyDescent="0.2"/>
    <row r="37599" x14ac:dyDescent="0.2"/>
    <row r="37600" x14ac:dyDescent="0.2"/>
    <row r="37601" x14ac:dyDescent="0.2"/>
    <row r="37602" x14ac:dyDescent="0.2"/>
    <row r="37603" x14ac:dyDescent="0.2"/>
    <row r="37604" x14ac:dyDescent="0.2"/>
    <row r="37605" x14ac:dyDescent="0.2"/>
    <row r="37606" x14ac:dyDescent="0.2"/>
    <row r="37607" x14ac:dyDescent="0.2"/>
    <row r="37608" x14ac:dyDescent="0.2"/>
    <row r="37609" x14ac:dyDescent="0.2"/>
    <row r="37610" x14ac:dyDescent="0.2"/>
    <row r="37611" x14ac:dyDescent="0.2"/>
    <row r="37612" x14ac:dyDescent="0.2"/>
    <row r="37613" x14ac:dyDescent="0.2"/>
    <row r="37614" x14ac:dyDescent="0.2"/>
    <row r="37615" x14ac:dyDescent="0.2"/>
    <row r="37616" x14ac:dyDescent="0.2"/>
    <row r="37617" x14ac:dyDescent="0.2"/>
    <row r="37618" x14ac:dyDescent="0.2"/>
    <row r="37619" x14ac:dyDescent="0.2"/>
    <row r="37620" x14ac:dyDescent="0.2"/>
    <row r="37621" x14ac:dyDescent="0.2"/>
    <row r="37622" x14ac:dyDescent="0.2"/>
    <row r="37623" x14ac:dyDescent="0.2"/>
    <row r="37624" x14ac:dyDescent="0.2"/>
    <row r="37625" x14ac:dyDescent="0.2"/>
    <row r="37626" x14ac:dyDescent="0.2"/>
    <row r="37627" x14ac:dyDescent="0.2"/>
    <row r="37628" x14ac:dyDescent="0.2"/>
    <row r="37629" x14ac:dyDescent="0.2"/>
    <row r="37630" x14ac:dyDescent="0.2"/>
    <row r="37631" x14ac:dyDescent="0.2"/>
    <row r="37632" x14ac:dyDescent="0.2"/>
    <row r="37633" x14ac:dyDescent="0.2"/>
    <row r="37634" x14ac:dyDescent="0.2"/>
    <row r="37635" x14ac:dyDescent="0.2"/>
    <row r="37636" x14ac:dyDescent="0.2"/>
    <row r="37637" x14ac:dyDescent="0.2"/>
    <row r="37638" x14ac:dyDescent="0.2"/>
    <row r="37639" x14ac:dyDescent="0.2"/>
    <row r="37640" x14ac:dyDescent="0.2"/>
    <row r="37641" x14ac:dyDescent="0.2"/>
    <row r="37642" x14ac:dyDescent="0.2"/>
    <row r="37643" x14ac:dyDescent="0.2"/>
    <row r="37644" x14ac:dyDescent="0.2"/>
    <row r="37645" x14ac:dyDescent="0.2"/>
    <row r="37646" x14ac:dyDescent="0.2"/>
    <row r="37647" x14ac:dyDescent="0.2"/>
    <row r="37648" x14ac:dyDescent="0.2"/>
    <row r="37649" x14ac:dyDescent="0.2"/>
    <row r="37650" x14ac:dyDescent="0.2"/>
    <row r="37651" x14ac:dyDescent="0.2"/>
    <row r="37652" x14ac:dyDescent="0.2"/>
    <row r="37653" x14ac:dyDescent="0.2"/>
    <row r="37654" x14ac:dyDescent="0.2"/>
    <row r="37655" x14ac:dyDescent="0.2"/>
    <row r="37656" x14ac:dyDescent="0.2"/>
    <row r="37657" x14ac:dyDescent="0.2"/>
    <row r="37658" x14ac:dyDescent="0.2"/>
    <row r="37659" x14ac:dyDescent="0.2"/>
    <row r="37660" x14ac:dyDescent="0.2"/>
    <row r="37661" x14ac:dyDescent="0.2"/>
    <row r="37662" x14ac:dyDescent="0.2"/>
    <row r="37663" x14ac:dyDescent="0.2"/>
    <row r="37664" x14ac:dyDescent="0.2"/>
    <row r="37665" x14ac:dyDescent="0.2"/>
    <row r="37666" x14ac:dyDescent="0.2"/>
    <row r="37667" x14ac:dyDescent="0.2"/>
    <row r="37668" x14ac:dyDescent="0.2"/>
    <row r="37669" x14ac:dyDescent="0.2"/>
    <row r="37670" x14ac:dyDescent="0.2"/>
    <row r="37671" x14ac:dyDescent="0.2"/>
    <row r="37672" x14ac:dyDescent="0.2"/>
    <row r="37673" x14ac:dyDescent="0.2"/>
    <row r="37674" x14ac:dyDescent="0.2"/>
    <row r="37675" x14ac:dyDescent="0.2"/>
    <row r="37676" x14ac:dyDescent="0.2"/>
    <row r="37677" x14ac:dyDescent="0.2"/>
    <row r="37678" x14ac:dyDescent="0.2"/>
    <row r="37679" x14ac:dyDescent="0.2"/>
    <row r="37680" x14ac:dyDescent="0.2"/>
    <row r="37681" x14ac:dyDescent="0.2"/>
    <row r="37682" x14ac:dyDescent="0.2"/>
    <row r="37683" x14ac:dyDescent="0.2"/>
    <row r="37684" x14ac:dyDescent="0.2"/>
    <row r="37685" x14ac:dyDescent="0.2"/>
    <row r="37686" x14ac:dyDescent="0.2"/>
    <row r="37687" x14ac:dyDescent="0.2"/>
    <row r="37688" x14ac:dyDescent="0.2"/>
    <row r="37689" x14ac:dyDescent="0.2"/>
    <row r="37690" x14ac:dyDescent="0.2"/>
    <row r="37691" x14ac:dyDescent="0.2"/>
    <row r="37692" x14ac:dyDescent="0.2"/>
    <row r="37693" x14ac:dyDescent="0.2"/>
    <row r="37694" x14ac:dyDescent="0.2"/>
    <row r="37695" x14ac:dyDescent="0.2"/>
    <row r="37696" x14ac:dyDescent="0.2"/>
    <row r="37697" x14ac:dyDescent="0.2"/>
    <row r="37698" x14ac:dyDescent="0.2"/>
    <row r="37699" x14ac:dyDescent="0.2"/>
    <row r="37700" x14ac:dyDescent="0.2"/>
    <row r="37701" x14ac:dyDescent="0.2"/>
    <row r="37702" x14ac:dyDescent="0.2"/>
    <row r="37703" x14ac:dyDescent="0.2"/>
    <row r="37704" x14ac:dyDescent="0.2"/>
    <row r="37705" x14ac:dyDescent="0.2"/>
    <row r="37706" x14ac:dyDescent="0.2"/>
    <row r="37707" x14ac:dyDescent="0.2"/>
    <row r="37708" x14ac:dyDescent="0.2"/>
    <row r="37709" x14ac:dyDescent="0.2"/>
    <row r="37710" x14ac:dyDescent="0.2"/>
    <row r="37711" x14ac:dyDescent="0.2"/>
    <row r="37712" x14ac:dyDescent="0.2"/>
    <row r="37713" x14ac:dyDescent="0.2"/>
    <row r="37714" x14ac:dyDescent="0.2"/>
    <row r="37715" x14ac:dyDescent="0.2"/>
    <row r="37716" x14ac:dyDescent="0.2"/>
    <row r="37717" x14ac:dyDescent="0.2"/>
    <row r="37718" x14ac:dyDescent="0.2"/>
    <row r="37719" x14ac:dyDescent="0.2"/>
    <row r="37720" x14ac:dyDescent="0.2"/>
    <row r="37721" x14ac:dyDescent="0.2"/>
    <row r="37722" x14ac:dyDescent="0.2"/>
    <row r="37723" x14ac:dyDescent="0.2"/>
    <row r="37724" x14ac:dyDescent="0.2"/>
    <row r="37725" x14ac:dyDescent="0.2"/>
    <row r="37726" x14ac:dyDescent="0.2"/>
    <row r="37727" x14ac:dyDescent="0.2"/>
    <row r="37728" x14ac:dyDescent="0.2"/>
    <row r="37729" x14ac:dyDescent="0.2"/>
    <row r="37730" x14ac:dyDescent="0.2"/>
    <row r="37731" x14ac:dyDescent="0.2"/>
    <row r="37732" x14ac:dyDescent="0.2"/>
    <row r="37733" x14ac:dyDescent="0.2"/>
    <row r="37734" x14ac:dyDescent="0.2"/>
    <row r="37735" x14ac:dyDescent="0.2"/>
    <row r="37736" x14ac:dyDescent="0.2"/>
    <row r="37737" x14ac:dyDescent="0.2"/>
    <row r="37738" x14ac:dyDescent="0.2"/>
    <row r="37739" x14ac:dyDescent="0.2"/>
    <row r="37740" x14ac:dyDescent="0.2"/>
    <row r="37741" x14ac:dyDescent="0.2"/>
    <row r="37742" x14ac:dyDescent="0.2"/>
    <row r="37743" x14ac:dyDescent="0.2"/>
    <row r="37744" x14ac:dyDescent="0.2"/>
    <row r="37745" x14ac:dyDescent="0.2"/>
    <row r="37746" x14ac:dyDescent="0.2"/>
    <row r="37747" x14ac:dyDescent="0.2"/>
    <row r="37748" x14ac:dyDescent="0.2"/>
    <row r="37749" x14ac:dyDescent="0.2"/>
    <row r="37750" x14ac:dyDescent="0.2"/>
    <row r="37751" x14ac:dyDescent="0.2"/>
    <row r="37752" x14ac:dyDescent="0.2"/>
    <row r="37753" x14ac:dyDescent="0.2"/>
    <row r="37754" x14ac:dyDescent="0.2"/>
    <row r="37755" x14ac:dyDescent="0.2"/>
    <row r="37756" x14ac:dyDescent="0.2"/>
    <row r="37757" x14ac:dyDescent="0.2"/>
    <row r="37758" x14ac:dyDescent="0.2"/>
    <row r="37759" x14ac:dyDescent="0.2"/>
    <row r="37760" x14ac:dyDescent="0.2"/>
    <row r="37761" x14ac:dyDescent="0.2"/>
    <row r="37762" x14ac:dyDescent="0.2"/>
    <row r="37763" x14ac:dyDescent="0.2"/>
    <row r="37764" x14ac:dyDescent="0.2"/>
    <row r="37765" x14ac:dyDescent="0.2"/>
    <row r="37766" x14ac:dyDescent="0.2"/>
    <row r="37767" x14ac:dyDescent="0.2"/>
    <row r="37768" x14ac:dyDescent="0.2"/>
    <row r="37769" x14ac:dyDescent="0.2"/>
    <row r="37770" x14ac:dyDescent="0.2"/>
    <row r="37771" x14ac:dyDescent="0.2"/>
    <row r="37772" x14ac:dyDescent="0.2"/>
    <row r="37773" x14ac:dyDescent="0.2"/>
    <row r="37774" x14ac:dyDescent="0.2"/>
    <row r="37775" x14ac:dyDescent="0.2"/>
    <row r="37776" x14ac:dyDescent="0.2"/>
    <row r="37777" x14ac:dyDescent="0.2"/>
    <row r="37778" x14ac:dyDescent="0.2"/>
    <row r="37779" x14ac:dyDescent="0.2"/>
    <row r="37780" x14ac:dyDescent="0.2"/>
    <row r="37781" x14ac:dyDescent="0.2"/>
    <row r="37782" x14ac:dyDescent="0.2"/>
    <row r="37783" x14ac:dyDescent="0.2"/>
    <row r="37784" x14ac:dyDescent="0.2"/>
    <row r="37785" x14ac:dyDescent="0.2"/>
    <row r="37786" x14ac:dyDescent="0.2"/>
    <row r="37787" x14ac:dyDescent="0.2"/>
    <row r="37788" x14ac:dyDescent="0.2"/>
    <row r="37789" x14ac:dyDescent="0.2"/>
    <row r="37790" x14ac:dyDescent="0.2"/>
    <row r="37791" x14ac:dyDescent="0.2"/>
    <row r="37792" x14ac:dyDescent="0.2"/>
    <row r="37793" x14ac:dyDescent="0.2"/>
    <row r="37794" x14ac:dyDescent="0.2"/>
    <row r="37795" x14ac:dyDescent="0.2"/>
    <row r="37796" x14ac:dyDescent="0.2"/>
    <row r="37797" x14ac:dyDescent="0.2"/>
    <row r="37798" x14ac:dyDescent="0.2"/>
    <row r="37799" x14ac:dyDescent="0.2"/>
    <row r="37800" x14ac:dyDescent="0.2"/>
    <row r="37801" x14ac:dyDescent="0.2"/>
    <row r="37802" x14ac:dyDescent="0.2"/>
    <row r="37803" x14ac:dyDescent="0.2"/>
    <row r="37804" x14ac:dyDescent="0.2"/>
    <row r="37805" x14ac:dyDescent="0.2"/>
    <row r="37806" x14ac:dyDescent="0.2"/>
    <row r="37807" x14ac:dyDescent="0.2"/>
    <row r="37808" x14ac:dyDescent="0.2"/>
    <row r="37809" x14ac:dyDescent="0.2"/>
    <row r="37810" x14ac:dyDescent="0.2"/>
    <row r="37811" x14ac:dyDescent="0.2"/>
    <row r="37812" x14ac:dyDescent="0.2"/>
    <row r="37813" x14ac:dyDescent="0.2"/>
    <row r="37814" x14ac:dyDescent="0.2"/>
    <row r="37815" x14ac:dyDescent="0.2"/>
    <row r="37816" x14ac:dyDescent="0.2"/>
    <row r="37817" x14ac:dyDescent="0.2"/>
    <row r="37818" x14ac:dyDescent="0.2"/>
    <row r="37819" x14ac:dyDescent="0.2"/>
    <row r="37820" x14ac:dyDescent="0.2"/>
    <row r="37821" x14ac:dyDescent="0.2"/>
    <row r="37822" x14ac:dyDescent="0.2"/>
    <row r="37823" x14ac:dyDescent="0.2"/>
    <row r="37824" x14ac:dyDescent="0.2"/>
    <row r="37825" x14ac:dyDescent="0.2"/>
    <row r="37826" x14ac:dyDescent="0.2"/>
    <row r="37827" x14ac:dyDescent="0.2"/>
    <row r="37828" x14ac:dyDescent="0.2"/>
    <row r="37829" x14ac:dyDescent="0.2"/>
    <row r="37830" x14ac:dyDescent="0.2"/>
    <row r="37831" x14ac:dyDescent="0.2"/>
    <row r="37832" x14ac:dyDescent="0.2"/>
    <row r="37833" x14ac:dyDescent="0.2"/>
    <row r="37834" x14ac:dyDescent="0.2"/>
    <row r="37835" x14ac:dyDescent="0.2"/>
    <row r="37836" x14ac:dyDescent="0.2"/>
    <row r="37837" x14ac:dyDescent="0.2"/>
    <row r="37838" x14ac:dyDescent="0.2"/>
    <row r="37839" x14ac:dyDescent="0.2"/>
    <row r="37840" x14ac:dyDescent="0.2"/>
    <row r="37841" x14ac:dyDescent="0.2"/>
    <row r="37842" x14ac:dyDescent="0.2"/>
    <row r="37843" x14ac:dyDescent="0.2"/>
    <row r="37844" x14ac:dyDescent="0.2"/>
    <row r="37845" x14ac:dyDescent="0.2"/>
    <row r="37846" x14ac:dyDescent="0.2"/>
    <row r="37847" x14ac:dyDescent="0.2"/>
    <row r="37848" x14ac:dyDescent="0.2"/>
    <row r="37849" x14ac:dyDescent="0.2"/>
    <row r="37850" x14ac:dyDescent="0.2"/>
    <row r="37851" x14ac:dyDescent="0.2"/>
    <row r="37852" x14ac:dyDescent="0.2"/>
    <row r="37853" x14ac:dyDescent="0.2"/>
    <row r="37854" x14ac:dyDescent="0.2"/>
    <row r="37855" x14ac:dyDescent="0.2"/>
    <row r="37856" x14ac:dyDescent="0.2"/>
    <row r="37857" x14ac:dyDescent="0.2"/>
    <row r="37858" x14ac:dyDescent="0.2"/>
    <row r="37859" x14ac:dyDescent="0.2"/>
    <row r="37860" x14ac:dyDescent="0.2"/>
    <row r="37861" x14ac:dyDescent="0.2"/>
    <row r="37862" x14ac:dyDescent="0.2"/>
    <row r="37863" x14ac:dyDescent="0.2"/>
    <row r="37864" x14ac:dyDescent="0.2"/>
    <row r="37865" x14ac:dyDescent="0.2"/>
    <row r="37866" x14ac:dyDescent="0.2"/>
    <row r="37867" x14ac:dyDescent="0.2"/>
    <row r="37868" x14ac:dyDescent="0.2"/>
    <row r="37869" x14ac:dyDescent="0.2"/>
    <row r="37870" x14ac:dyDescent="0.2"/>
    <row r="37871" x14ac:dyDescent="0.2"/>
    <row r="37872" x14ac:dyDescent="0.2"/>
    <row r="37873" x14ac:dyDescent="0.2"/>
    <row r="37874" x14ac:dyDescent="0.2"/>
    <row r="37875" x14ac:dyDescent="0.2"/>
    <row r="37876" x14ac:dyDescent="0.2"/>
    <row r="37877" x14ac:dyDescent="0.2"/>
    <row r="37878" x14ac:dyDescent="0.2"/>
    <row r="37879" x14ac:dyDescent="0.2"/>
    <row r="37880" x14ac:dyDescent="0.2"/>
    <row r="37881" x14ac:dyDescent="0.2"/>
    <row r="37882" x14ac:dyDescent="0.2"/>
    <row r="37883" x14ac:dyDescent="0.2"/>
    <row r="37884" x14ac:dyDescent="0.2"/>
    <row r="37885" x14ac:dyDescent="0.2"/>
    <row r="37886" x14ac:dyDescent="0.2"/>
    <row r="37887" x14ac:dyDescent="0.2"/>
    <row r="37888" x14ac:dyDescent="0.2"/>
    <row r="37889" x14ac:dyDescent="0.2"/>
    <row r="37890" x14ac:dyDescent="0.2"/>
    <row r="37891" x14ac:dyDescent="0.2"/>
    <row r="37892" x14ac:dyDescent="0.2"/>
    <row r="37893" x14ac:dyDescent="0.2"/>
    <row r="37894" x14ac:dyDescent="0.2"/>
    <row r="37895" x14ac:dyDescent="0.2"/>
    <row r="37896" x14ac:dyDescent="0.2"/>
    <row r="37897" x14ac:dyDescent="0.2"/>
    <row r="37898" x14ac:dyDescent="0.2"/>
    <row r="37899" x14ac:dyDescent="0.2"/>
    <row r="37900" x14ac:dyDescent="0.2"/>
    <row r="37901" x14ac:dyDescent="0.2"/>
    <row r="37902" x14ac:dyDescent="0.2"/>
    <row r="37903" x14ac:dyDescent="0.2"/>
    <row r="37904" x14ac:dyDescent="0.2"/>
    <row r="37905" x14ac:dyDescent="0.2"/>
    <row r="37906" x14ac:dyDescent="0.2"/>
    <row r="37907" x14ac:dyDescent="0.2"/>
    <row r="37908" x14ac:dyDescent="0.2"/>
    <row r="37909" x14ac:dyDescent="0.2"/>
    <row r="37910" x14ac:dyDescent="0.2"/>
    <row r="37911" x14ac:dyDescent="0.2"/>
    <row r="37912" x14ac:dyDescent="0.2"/>
    <row r="37913" x14ac:dyDescent="0.2"/>
    <row r="37914" x14ac:dyDescent="0.2"/>
    <row r="37915" x14ac:dyDescent="0.2"/>
    <row r="37916" x14ac:dyDescent="0.2"/>
    <row r="37917" x14ac:dyDescent="0.2"/>
    <row r="37918" x14ac:dyDescent="0.2"/>
    <row r="37919" x14ac:dyDescent="0.2"/>
    <row r="37920" x14ac:dyDescent="0.2"/>
    <row r="37921" x14ac:dyDescent="0.2"/>
    <row r="37922" x14ac:dyDescent="0.2"/>
    <row r="37923" x14ac:dyDescent="0.2"/>
    <row r="37924" x14ac:dyDescent="0.2"/>
    <row r="37925" x14ac:dyDescent="0.2"/>
    <row r="37926" x14ac:dyDescent="0.2"/>
    <row r="37927" x14ac:dyDescent="0.2"/>
    <row r="37928" x14ac:dyDescent="0.2"/>
    <row r="37929" x14ac:dyDescent="0.2"/>
    <row r="37930" x14ac:dyDescent="0.2"/>
    <row r="37931" x14ac:dyDescent="0.2"/>
    <row r="37932" x14ac:dyDescent="0.2"/>
    <row r="37933" x14ac:dyDescent="0.2"/>
    <row r="37934" x14ac:dyDescent="0.2"/>
    <row r="37935" x14ac:dyDescent="0.2"/>
    <row r="37936" x14ac:dyDescent="0.2"/>
    <row r="37937" x14ac:dyDescent="0.2"/>
    <row r="37938" x14ac:dyDescent="0.2"/>
    <row r="37939" x14ac:dyDescent="0.2"/>
    <row r="37940" x14ac:dyDescent="0.2"/>
    <row r="37941" x14ac:dyDescent="0.2"/>
    <row r="37942" x14ac:dyDescent="0.2"/>
    <row r="37943" x14ac:dyDescent="0.2"/>
    <row r="37944" x14ac:dyDescent="0.2"/>
    <row r="37945" x14ac:dyDescent="0.2"/>
    <row r="37946" x14ac:dyDescent="0.2"/>
    <row r="37947" x14ac:dyDescent="0.2"/>
    <row r="37948" x14ac:dyDescent="0.2"/>
    <row r="37949" x14ac:dyDescent="0.2"/>
    <row r="37950" x14ac:dyDescent="0.2"/>
    <row r="37951" x14ac:dyDescent="0.2"/>
    <row r="37952" x14ac:dyDescent="0.2"/>
    <row r="37953" x14ac:dyDescent="0.2"/>
    <row r="37954" x14ac:dyDescent="0.2"/>
    <row r="37955" x14ac:dyDescent="0.2"/>
    <row r="37956" x14ac:dyDescent="0.2"/>
    <row r="37957" x14ac:dyDescent="0.2"/>
    <row r="37958" x14ac:dyDescent="0.2"/>
    <row r="37959" x14ac:dyDescent="0.2"/>
    <row r="37960" x14ac:dyDescent="0.2"/>
    <row r="37961" x14ac:dyDescent="0.2"/>
    <row r="37962" x14ac:dyDescent="0.2"/>
    <row r="37963" x14ac:dyDescent="0.2"/>
    <row r="37964" x14ac:dyDescent="0.2"/>
    <row r="37965" x14ac:dyDescent="0.2"/>
    <row r="37966" x14ac:dyDescent="0.2"/>
    <row r="37967" x14ac:dyDescent="0.2"/>
    <row r="37968" x14ac:dyDescent="0.2"/>
    <row r="37969" x14ac:dyDescent="0.2"/>
    <row r="37970" x14ac:dyDescent="0.2"/>
    <row r="37971" x14ac:dyDescent="0.2"/>
    <row r="37972" x14ac:dyDescent="0.2"/>
    <row r="37973" x14ac:dyDescent="0.2"/>
    <row r="37974" x14ac:dyDescent="0.2"/>
    <row r="37975" x14ac:dyDescent="0.2"/>
    <row r="37976" x14ac:dyDescent="0.2"/>
    <row r="37977" x14ac:dyDescent="0.2"/>
    <row r="37978" x14ac:dyDescent="0.2"/>
    <row r="37979" x14ac:dyDescent="0.2"/>
    <row r="37980" x14ac:dyDescent="0.2"/>
    <row r="37981" x14ac:dyDescent="0.2"/>
    <row r="37982" x14ac:dyDescent="0.2"/>
    <row r="37983" x14ac:dyDescent="0.2"/>
    <row r="37984" x14ac:dyDescent="0.2"/>
    <row r="37985" x14ac:dyDescent="0.2"/>
    <row r="37986" x14ac:dyDescent="0.2"/>
    <row r="37987" x14ac:dyDescent="0.2"/>
    <row r="37988" x14ac:dyDescent="0.2"/>
    <row r="37989" x14ac:dyDescent="0.2"/>
    <row r="37990" x14ac:dyDescent="0.2"/>
    <row r="37991" x14ac:dyDescent="0.2"/>
    <row r="37992" x14ac:dyDescent="0.2"/>
    <row r="37993" x14ac:dyDescent="0.2"/>
    <row r="37994" x14ac:dyDescent="0.2"/>
    <row r="37995" x14ac:dyDescent="0.2"/>
    <row r="37996" x14ac:dyDescent="0.2"/>
    <row r="37997" x14ac:dyDescent="0.2"/>
    <row r="37998" x14ac:dyDescent="0.2"/>
    <row r="37999" x14ac:dyDescent="0.2"/>
    <row r="38000" x14ac:dyDescent="0.2"/>
    <row r="38001" x14ac:dyDescent="0.2"/>
    <row r="38002" x14ac:dyDescent="0.2"/>
    <row r="38003" x14ac:dyDescent="0.2"/>
    <row r="38004" x14ac:dyDescent="0.2"/>
    <row r="38005" x14ac:dyDescent="0.2"/>
    <row r="38006" x14ac:dyDescent="0.2"/>
    <row r="38007" x14ac:dyDescent="0.2"/>
    <row r="38008" x14ac:dyDescent="0.2"/>
    <row r="38009" x14ac:dyDescent="0.2"/>
    <row r="38010" x14ac:dyDescent="0.2"/>
    <row r="38011" x14ac:dyDescent="0.2"/>
    <row r="38012" x14ac:dyDescent="0.2"/>
    <row r="38013" x14ac:dyDescent="0.2"/>
    <row r="38014" x14ac:dyDescent="0.2"/>
    <row r="38015" x14ac:dyDescent="0.2"/>
    <row r="38016" x14ac:dyDescent="0.2"/>
    <row r="38017" x14ac:dyDescent="0.2"/>
    <row r="38018" x14ac:dyDescent="0.2"/>
    <row r="38019" x14ac:dyDescent="0.2"/>
    <row r="38020" x14ac:dyDescent="0.2"/>
    <row r="38021" x14ac:dyDescent="0.2"/>
    <row r="38022" x14ac:dyDescent="0.2"/>
    <row r="38023" x14ac:dyDescent="0.2"/>
    <row r="38024" x14ac:dyDescent="0.2"/>
    <row r="38025" x14ac:dyDescent="0.2"/>
    <row r="38026" x14ac:dyDescent="0.2"/>
    <row r="38027" x14ac:dyDescent="0.2"/>
    <row r="38028" x14ac:dyDescent="0.2"/>
    <row r="38029" x14ac:dyDescent="0.2"/>
    <row r="38030" x14ac:dyDescent="0.2"/>
    <row r="38031" x14ac:dyDescent="0.2"/>
    <row r="38032" x14ac:dyDescent="0.2"/>
    <row r="38033" x14ac:dyDescent="0.2"/>
    <row r="38034" x14ac:dyDescent="0.2"/>
    <row r="38035" x14ac:dyDescent="0.2"/>
    <row r="38036" x14ac:dyDescent="0.2"/>
    <row r="38037" x14ac:dyDescent="0.2"/>
    <row r="38038" x14ac:dyDescent="0.2"/>
    <row r="38039" x14ac:dyDescent="0.2"/>
    <row r="38040" x14ac:dyDescent="0.2"/>
    <row r="38041" x14ac:dyDescent="0.2"/>
    <row r="38042" x14ac:dyDescent="0.2"/>
    <row r="38043" x14ac:dyDescent="0.2"/>
    <row r="38044" x14ac:dyDescent="0.2"/>
    <row r="38045" x14ac:dyDescent="0.2"/>
    <row r="38046" x14ac:dyDescent="0.2"/>
    <row r="38047" x14ac:dyDescent="0.2"/>
    <row r="38048" x14ac:dyDescent="0.2"/>
    <row r="38049" x14ac:dyDescent="0.2"/>
    <row r="38050" x14ac:dyDescent="0.2"/>
    <row r="38051" x14ac:dyDescent="0.2"/>
    <row r="38052" x14ac:dyDescent="0.2"/>
    <row r="38053" x14ac:dyDescent="0.2"/>
    <row r="38054" x14ac:dyDescent="0.2"/>
    <row r="38055" x14ac:dyDescent="0.2"/>
    <row r="38056" x14ac:dyDescent="0.2"/>
    <row r="38057" x14ac:dyDescent="0.2"/>
    <row r="38058" x14ac:dyDescent="0.2"/>
    <row r="38059" x14ac:dyDescent="0.2"/>
    <row r="38060" x14ac:dyDescent="0.2"/>
    <row r="38061" x14ac:dyDescent="0.2"/>
    <row r="38062" x14ac:dyDescent="0.2"/>
    <row r="38063" x14ac:dyDescent="0.2"/>
    <row r="38064" x14ac:dyDescent="0.2"/>
    <row r="38065" x14ac:dyDescent="0.2"/>
    <row r="38066" x14ac:dyDescent="0.2"/>
    <row r="38067" x14ac:dyDescent="0.2"/>
    <row r="38068" x14ac:dyDescent="0.2"/>
    <row r="38069" x14ac:dyDescent="0.2"/>
    <row r="38070" x14ac:dyDescent="0.2"/>
    <row r="38071" x14ac:dyDescent="0.2"/>
    <row r="38072" x14ac:dyDescent="0.2"/>
    <row r="38073" x14ac:dyDescent="0.2"/>
    <row r="38074" x14ac:dyDescent="0.2"/>
    <row r="38075" x14ac:dyDescent="0.2"/>
    <row r="38076" x14ac:dyDescent="0.2"/>
    <row r="38077" x14ac:dyDescent="0.2"/>
    <row r="38078" x14ac:dyDescent="0.2"/>
    <row r="38079" x14ac:dyDescent="0.2"/>
    <row r="38080" x14ac:dyDescent="0.2"/>
    <row r="38081" x14ac:dyDescent="0.2"/>
    <row r="38082" x14ac:dyDescent="0.2"/>
    <row r="38083" x14ac:dyDescent="0.2"/>
    <row r="38084" x14ac:dyDescent="0.2"/>
    <row r="38085" x14ac:dyDescent="0.2"/>
    <row r="38086" x14ac:dyDescent="0.2"/>
    <row r="38087" x14ac:dyDescent="0.2"/>
    <row r="38088" x14ac:dyDescent="0.2"/>
    <row r="38089" x14ac:dyDescent="0.2"/>
    <row r="38090" x14ac:dyDescent="0.2"/>
    <row r="38091" x14ac:dyDescent="0.2"/>
    <row r="38092" x14ac:dyDescent="0.2"/>
    <row r="38093" x14ac:dyDescent="0.2"/>
    <row r="38094" x14ac:dyDescent="0.2"/>
    <row r="38095" x14ac:dyDescent="0.2"/>
    <row r="38096" x14ac:dyDescent="0.2"/>
    <row r="38097" x14ac:dyDescent="0.2"/>
    <row r="38098" x14ac:dyDescent="0.2"/>
    <row r="38099" x14ac:dyDescent="0.2"/>
    <row r="38100" x14ac:dyDescent="0.2"/>
    <row r="38101" x14ac:dyDescent="0.2"/>
    <row r="38102" x14ac:dyDescent="0.2"/>
    <row r="38103" x14ac:dyDescent="0.2"/>
    <row r="38104" x14ac:dyDescent="0.2"/>
    <row r="38105" x14ac:dyDescent="0.2"/>
    <row r="38106" x14ac:dyDescent="0.2"/>
    <row r="38107" x14ac:dyDescent="0.2"/>
    <row r="38108" x14ac:dyDescent="0.2"/>
    <row r="38109" x14ac:dyDescent="0.2"/>
    <row r="38110" x14ac:dyDescent="0.2"/>
    <row r="38111" x14ac:dyDescent="0.2"/>
    <row r="38112" x14ac:dyDescent="0.2"/>
    <row r="38113" x14ac:dyDescent="0.2"/>
    <row r="38114" x14ac:dyDescent="0.2"/>
    <row r="38115" x14ac:dyDescent="0.2"/>
    <row r="38116" x14ac:dyDescent="0.2"/>
    <row r="38117" x14ac:dyDescent="0.2"/>
    <row r="38118" x14ac:dyDescent="0.2"/>
    <row r="38119" x14ac:dyDescent="0.2"/>
    <row r="38120" x14ac:dyDescent="0.2"/>
    <row r="38121" x14ac:dyDescent="0.2"/>
    <row r="38122" x14ac:dyDescent="0.2"/>
    <row r="38123" x14ac:dyDescent="0.2"/>
    <row r="38124" x14ac:dyDescent="0.2"/>
    <row r="38125" x14ac:dyDescent="0.2"/>
    <row r="38126" x14ac:dyDescent="0.2"/>
    <row r="38127" x14ac:dyDescent="0.2"/>
    <row r="38128" x14ac:dyDescent="0.2"/>
    <row r="38129" x14ac:dyDescent="0.2"/>
    <row r="38130" x14ac:dyDescent="0.2"/>
    <row r="38131" x14ac:dyDescent="0.2"/>
    <row r="38132" x14ac:dyDescent="0.2"/>
    <row r="38133" x14ac:dyDescent="0.2"/>
    <row r="38134" x14ac:dyDescent="0.2"/>
    <row r="38135" x14ac:dyDescent="0.2"/>
    <row r="38136" x14ac:dyDescent="0.2"/>
    <row r="38137" x14ac:dyDescent="0.2"/>
    <row r="38138" x14ac:dyDescent="0.2"/>
    <row r="38139" x14ac:dyDescent="0.2"/>
    <row r="38140" x14ac:dyDescent="0.2"/>
    <row r="38141" x14ac:dyDescent="0.2"/>
    <row r="38142" x14ac:dyDescent="0.2"/>
    <row r="38143" x14ac:dyDescent="0.2"/>
    <row r="38144" x14ac:dyDescent="0.2"/>
    <row r="38145" x14ac:dyDescent="0.2"/>
    <row r="38146" x14ac:dyDescent="0.2"/>
    <row r="38147" x14ac:dyDescent="0.2"/>
    <row r="38148" x14ac:dyDescent="0.2"/>
    <row r="38149" x14ac:dyDescent="0.2"/>
    <row r="38150" x14ac:dyDescent="0.2"/>
    <row r="38151" x14ac:dyDescent="0.2"/>
    <row r="38152" x14ac:dyDescent="0.2"/>
    <row r="38153" x14ac:dyDescent="0.2"/>
    <row r="38154" x14ac:dyDescent="0.2"/>
    <row r="38155" x14ac:dyDescent="0.2"/>
    <row r="38156" x14ac:dyDescent="0.2"/>
    <row r="38157" x14ac:dyDescent="0.2"/>
    <row r="38158" x14ac:dyDescent="0.2"/>
    <row r="38159" x14ac:dyDescent="0.2"/>
    <row r="38160" x14ac:dyDescent="0.2"/>
    <row r="38161" x14ac:dyDescent="0.2"/>
    <row r="38162" x14ac:dyDescent="0.2"/>
    <row r="38163" x14ac:dyDescent="0.2"/>
    <row r="38164" x14ac:dyDescent="0.2"/>
    <row r="38165" x14ac:dyDescent="0.2"/>
    <row r="38166" x14ac:dyDescent="0.2"/>
    <row r="38167" x14ac:dyDescent="0.2"/>
    <row r="38168" x14ac:dyDescent="0.2"/>
    <row r="38169" x14ac:dyDescent="0.2"/>
    <row r="38170" x14ac:dyDescent="0.2"/>
    <row r="38171" x14ac:dyDescent="0.2"/>
    <row r="38172" x14ac:dyDescent="0.2"/>
    <row r="38173" x14ac:dyDescent="0.2"/>
    <row r="38174" x14ac:dyDescent="0.2"/>
    <row r="38175" x14ac:dyDescent="0.2"/>
    <row r="38176" x14ac:dyDescent="0.2"/>
    <row r="38177" x14ac:dyDescent="0.2"/>
    <row r="38178" x14ac:dyDescent="0.2"/>
    <row r="38179" x14ac:dyDescent="0.2"/>
    <row r="38180" x14ac:dyDescent="0.2"/>
    <row r="38181" x14ac:dyDescent="0.2"/>
    <row r="38182" x14ac:dyDescent="0.2"/>
    <row r="38183" x14ac:dyDescent="0.2"/>
    <row r="38184" x14ac:dyDescent="0.2"/>
    <row r="38185" x14ac:dyDescent="0.2"/>
    <row r="38186" x14ac:dyDescent="0.2"/>
    <row r="38187" x14ac:dyDescent="0.2"/>
    <row r="38188" x14ac:dyDescent="0.2"/>
    <row r="38189" x14ac:dyDescent="0.2"/>
    <row r="38190" x14ac:dyDescent="0.2"/>
    <row r="38191" x14ac:dyDescent="0.2"/>
    <row r="38192" x14ac:dyDescent="0.2"/>
    <row r="38193" x14ac:dyDescent="0.2"/>
    <row r="38194" x14ac:dyDescent="0.2"/>
    <row r="38195" x14ac:dyDescent="0.2"/>
    <row r="38196" x14ac:dyDescent="0.2"/>
    <row r="38197" x14ac:dyDescent="0.2"/>
    <row r="38198" x14ac:dyDescent="0.2"/>
    <row r="38199" x14ac:dyDescent="0.2"/>
    <row r="38200" x14ac:dyDescent="0.2"/>
    <row r="38201" x14ac:dyDescent="0.2"/>
    <row r="38202" x14ac:dyDescent="0.2"/>
    <row r="38203" x14ac:dyDescent="0.2"/>
    <row r="38204" x14ac:dyDescent="0.2"/>
    <row r="38205" x14ac:dyDescent="0.2"/>
    <row r="38206" x14ac:dyDescent="0.2"/>
    <row r="38207" x14ac:dyDescent="0.2"/>
    <row r="38208" x14ac:dyDescent="0.2"/>
    <row r="38209" x14ac:dyDescent="0.2"/>
    <row r="38210" x14ac:dyDescent="0.2"/>
    <row r="38211" x14ac:dyDescent="0.2"/>
    <row r="38212" x14ac:dyDescent="0.2"/>
    <row r="38213" x14ac:dyDescent="0.2"/>
    <row r="38214" x14ac:dyDescent="0.2"/>
    <row r="38215" x14ac:dyDescent="0.2"/>
    <row r="38216" x14ac:dyDescent="0.2"/>
    <row r="38217" x14ac:dyDescent="0.2"/>
    <row r="38218" x14ac:dyDescent="0.2"/>
    <row r="38219" x14ac:dyDescent="0.2"/>
    <row r="38220" x14ac:dyDescent="0.2"/>
    <row r="38221" x14ac:dyDescent="0.2"/>
    <row r="38222" x14ac:dyDescent="0.2"/>
    <row r="38223" x14ac:dyDescent="0.2"/>
    <row r="38224" x14ac:dyDescent="0.2"/>
    <row r="38225" x14ac:dyDescent="0.2"/>
    <row r="38226" x14ac:dyDescent="0.2"/>
    <row r="38227" x14ac:dyDescent="0.2"/>
    <row r="38228" x14ac:dyDescent="0.2"/>
    <row r="38229" x14ac:dyDescent="0.2"/>
    <row r="38230" x14ac:dyDescent="0.2"/>
    <row r="38231" x14ac:dyDescent="0.2"/>
    <row r="38232" x14ac:dyDescent="0.2"/>
    <row r="38233" x14ac:dyDescent="0.2"/>
    <row r="38234" x14ac:dyDescent="0.2"/>
    <row r="38235" x14ac:dyDescent="0.2"/>
    <row r="38236" x14ac:dyDescent="0.2"/>
    <row r="38237" x14ac:dyDescent="0.2"/>
    <row r="38238" x14ac:dyDescent="0.2"/>
    <row r="38239" x14ac:dyDescent="0.2"/>
    <row r="38240" x14ac:dyDescent="0.2"/>
    <row r="38241" x14ac:dyDescent="0.2"/>
    <row r="38242" x14ac:dyDescent="0.2"/>
    <row r="38243" x14ac:dyDescent="0.2"/>
    <row r="38244" x14ac:dyDescent="0.2"/>
    <row r="38245" x14ac:dyDescent="0.2"/>
    <row r="38246" x14ac:dyDescent="0.2"/>
    <row r="38247" x14ac:dyDescent="0.2"/>
    <row r="38248" x14ac:dyDescent="0.2"/>
    <row r="38249" x14ac:dyDescent="0.2"/>
    <row r="38250" x14ac:dyDescent="0.2"/>
    <row r="38251" x14ac:dyDescent="0.2"/>
    <row r="38252" x14ac:dyDescent="0.2"/>
    <row r="38253" x14ac:dyDescent="0.2"/>
    <row r="38254" x14ac:dyDescent="0.2"/>
    <row r="38255" x14ac:dyDescent="0.2"/>
    <row r="38256" x14ac:dyDescent="0.2"/>
    <row r="38257" x14ac:dyDescent="0.2"/>
    <row r="38258" x14ac:dyDescent="0.2"/>
    <row r="38259" x14ac:dyDescent="0.2"/>
    <row r="38260" x14ac:dyDescent="0.2"/>
    <row r="38261" x14ac:dyDescent="0.2"/>
    <row r="38262" x14ac:dyDescent="0.2"/>
    <row r="38263" x14ac:dyDescent="0.2"/>
    <row r="38264" x14ac:dyDescent="0.2"/>
    <row r="38265" x14ac:dyDescent="0.2"/>
    <row r="38266" x14ac:dyDescent="0.2"/>
    <row r="38267" x14ac:dyDescent="0.2"/>
    <row r="38268" x14ac:dyDescent="0.2"/>
    <row r="38269" x14ac:dyDescent="0.2"/>
    <row r="38270" x14ac:dyDescent="0.2"/>
    <row r="38271" x14ac:dyDescent="0.2"/>
    <row r="38272" x14ac:dyDescent="0.2"/>
    <row r="38273" x14ac:dyDescent="0.2"/>
    <row r="38274" x14ac:dyDescent="0.2"/>
    <row r="38275" x14ac:dyDescent="0.2"/>
    <row r="38276" x14ac:dyDescent="0.2"/>
    <row r="38277" x14ac:dyDescent="0.2"/>
    <row r="38278" x14ac:dyDescent="0.2"/>
    <row r="38279" x14ac:dyDescent="0.2"/>
    <row r="38280" x14ac:dyDescent="0.2"/>
    <row r="38281" x14ac:dyDescent="0.2"/>
    <row r="38282" x14ac:dyDescent="0.2"/>
    <row r="38283" x14ac:dyDescent="0.2"/>
    <row r="38284" x14ac:dyDescent="0.2"/>
    <row r="38285" x14ac:dyDescent="0.2"/>
    <row r="38286" x14ac:dyDescent="0.2"/>
    <row r="38287" x14ac:dyDescent="0.2"/>
    <row r="38288" x14ac:dyDescent="0.2"/>
    <row r="38289" x14ac:dyDescent="0.2"/>
    <row r="38290" x14ac:dyDescent="0.2"/>
    <row r="38291" x14ac:dyDescent="0.2"/>
    <row r="38292" x14ac:dyDescent="0.2"/>
    <row r="38293" x14ac:dyDescent="0.2"/>
    <row r="38294" x14ac:dyDescent="0.2"/>
    <row r="38295" x14ac:dyDescent="0.2"/>
    <row r="38296" x14ac:dyDescent="0.2"/>
    <row r="38297" x14ac:dyDescent="0.2"/>
    <row r="38298" x14ac:dyDescent="0.2"/>
    <row r="38299" x14ac:dyDescent="0.2"/>
    <row r="38300" x14ac:dyDescent="0.2"/>
    <row r="38301" x14ac:dyDescent="0.2"/>
    <row r="38302" x14ac:dyDescent="0.2"/>
    <row r="38303" x14ac:dyDescent="0.2"/>
    <row r="38304" x14ac:dyDescent="0.2"/>
    <row r="38305" x14ac:dyDescent="0.2"/>
    <row r="38306" x14ac:dyDescent="0.2"/>
    <row r="38307" x14ac:dyDescent="0.2"/>
    <row r="38308" x14ac:dyDescent="0.2"/>
    <row r="38309" x14ac:dyDescent="0.2"/>
    <row r="38310" x14ac:dyDescent="0.2"/>
    <row r="38311" x14ac:dyDescent="0.2"/>
    <row r="38312" x14ac:dyDescent="0.2"/>
    <row r="38313" x14ac:dyDescent="0.2"/>
    <row r="38314" x14ac:dyDescent="0.2"/>
    <row r="38315" x14ac:dyDescent="0.2"/>
    <row r="38316" x14ac:dyDescent="0.2"/>
    <row r="38317" x14ac:dyDescent="0.2"/>
    <row r="38318" x14ac:dyDescent="0.2"/>
    <row r="38319" x14ac:dyDescent="0.2"/>
    <row r="38320" x14ac:dyDescent="0.2"/>
    <row r="38321" x14ac:dyDescent="0.2"/>
    <row r="38322" x14ac:dyDescent="0.2"/>
    <row r="38323" x14ac:dyDescent="0.2"/>
    <row r="38324" x14ac:dyDescent="0.2"/>
    <row r="38325" x14ac:dyDescent="0.2"/>
    <row r="38326" x14ac:dyDescent="0.2"/>
    <row r="38327" x14ac:dyDescent="0.2"/>
    <row r="38328" x14ac:dyDescent="0.2"/>
    <row r="38329" x14ac:dyDescent="0.2"/>
    <row r="38330" x14ac:dyDescent="0.2"/>
    <row r="38331" x14ac:dyDescent="0.2"/>
    <row r="38332" x14ac:dyDescent="0.2"/>
    <row r="38333" x14ac:dyDescent="0.2"/>
    <row r="38334" x14ac:dyDescent="0.2"/>
    <row r="38335" x14ac:dyDescent="0.2"/>
    <row r="38336" x14ac:dyDescent="0.2"/>
    <row r="38337" x14ac:dyDescent="0.2"/>
    <row r="38338" x14ac:dyDescent="0.2"/>
    <row r="38339" x14ac:dyDescent="0.2"/>
    <row r="38340" x14ac:dyDescent="0.2"/>
    <row r="38341" x14ac:dyDescent="0.2"/>
    <row r="38342" x14ac:dyDescent="0.2"/>
    <row r="38343" x14ac:dyDescent="0.2"/>
    <row r="38344" x14ac:dyDescent="0.2"/>
    <row r="38345" x14ac:dyDescent="0.2"/>
    <row r="38346" x14ac:dyDescent="0.2"/>
    <row r="38347" x14ac:dyDescent="0.2"/>
    <row r="38348" x14ac:dyDescent="0.2"/>
    <row r="38349" x14ac:dyDescent="0.2"/>
    <row r="38350" x14ac:dyDescent="0.2"/>
    <row r="38351" x14ac:dyDescent="0.2"/>
    <row r="38352" x14ac:dyDescent="0.2"/>
    <row r="38353" x14ac:dyDescent="0.2"/>
    <row r="38354" x14ac:dyDescent="0.2"/>
    <row r="38355" x14ac:dyDescent="0.2"/>
    <row r="38356" x14ac:dyDescent="0.2"/>
    <row r="38357" x14ac:dyDescent="0.2"/>
    <row r="38358" x14ac:dyDescent="0.2"/>
    <row r="38359" x14ac:dyDescent="0.2"/>
    <row r="38360" x14ac:dyDescent="0.2"/>
    <row r="38361" x14ac:dyDescent="0.2"/>
    <row r="38362" x14ac:dyDescent="0.2"/>
    <row r="38363" x14ac:dyDescent="0.2"/>
    <row r="38364" x14ac:dyDescent="0.2"/>
    <row r="38365" x14ac:dyDescent="0.2"/>
    <row r="38366" x14ac:dyDescent="0.2"/>
    <row r="38367" x14ac:dyDescent="0.2"/>
    <row r="38368" x14ac:dyDescent="0.2"/>
    <row r="38369" x14ac:dyDescent="0.2"/>
    <row r="38370" x14ac:dyDescent="0.2"/>
    <row r="38371" x14ac:dyDescent="0.2"/>
    <row r="38372" x14ac:dyDescent="0.2"/>
    <row r="38373" x14ac:dyDescent="0.2"/>
    <row r="38374" x14ac:dyDescent="0.2"/>
    <row r="38375" x14ac:dyDescent="0.2"/>
    <row r="38376" x14ac:dyDescent="0.2"/>
    <row r="38377" x14ac:dyDescent="0.2"/>
    <row r="38378" x14ac:dyDescent="0.2"/>
    <row r="38379" x14ac:dyDescent="0.2"/>
    <row r="38380" x14ac:dyDescent="0.2"/>
    <row r="38381" x14ac:dyDescent="0.2"/>
    <row r="38382" x14ac:dyDescent="0.2"/>
    <row r="38383" x14ac:dyDescent="0.2"/>
    <row r="38384" x14ac:dyDescent="0.2"/>
    <row r="38385" x14ac:dyDescent="0.2"/>
    <row r="38386" x14ac:dyDescent="0.2"/>
    <row r="38387" x14ac:dyDescent="0.2"/>
    <row r="38388" x14ac:dyDescent="0.2"/>
    <row r="38389" x14ac:dyDescent="0.2"/>
    <row r="38390" x14ac:dyDescent="0.2"/>
    <row r="38391" x14ac:dyDescent="0.2"/>
    <row r="38392" x14ac:dyDescent="0.2"/>
    <row r="38393" x14ac:dyDescent="0.2"/>
    <row r="38394" x14ac:dyDescent="0.2"/>
    <row r="38395" x14ac:dyDescent="0.2"/>
    <row r="38396" x14ac:dyDescent="0.2"/>
    <row r="38397" x14ac:dyDescent="0.2"/>
    <row r="38398" x14ac:dyDescent="0.2"/>
    <row r="38399" x14ac:dyDescent="0.2"/>
    <row r="38400" x14ac:dyDescent="0.2"/>
    <row r="38401" x14ac:dyDescent="0.2"/>
    <row r="38402" x14ac:dyDescent="0.2"/>
    <row r="38403" x14ac:dyDescent="0.2"/>
    <row r="38404" x14ac:dyDescent="0.2"/>
    <row r="38405" x14ac:dyDescent="0.2"/>
    <row r="38406" x14ac:dyDescent="0.2"/>
    <row r="38407" x14ac:dyDescent="0.2"/>
    <row r="38408" x14ac:dyDescent="0.2"/>
    <row r="38409" x14ac:dyDescent="0.2"/>
    <row r="38410" x14ac:dyDescent="0.2"/>
    <row r="38411" x14ac:dyDescent="0.2"/>
    <row r="38412" x14ac:dyDescent="0.2"/>
    <row r="38413" x14ac:dyDescent="0.2"/>
    <row r="38414" x14ac:dyDescent="0.2"/>
    <row r="38415" x14ac:dyDescent="0.2"/>
    <row r="38416" x14ac:dyDescent="0.2"/>
    <row r="38417" x14ac:dyDescent="0.2"/>
    <row r="38418" x14ac:dyDescent="0.2"/>
    <row r="38419" x14ac:dyDescent="0.2"/>
    <row r="38420" x14ac:dyDescent="0.2"/>
    <row r="38421" x14ac:dyDescent="0.2"/>
    <row r="38422" x14ac:dyDescent="0.2"/>
    <row r="38423" x14ac:dyDescent="0.2"/>
    <row r="38424" x14ac:dyDescent="0.2"/>
    <row r="38425" x14ac:dyDescent="0.2"/>
    <row r="38426" x14ac:dyDescent="0.2"/>
    <row r="38427" x14ac:dyDescent="0.2"/>
    <row r="38428" x14ac:dyDescent="0.2"/>
    <row r="38429" x14ac:dyDescent="0.2"/>
    <row r="38430" x14ac:dyDescent="0.2"/>
    <row r="38431" x14ac:dyDescent="0.2"/>
    <row r="38432" x14ac:dyDescent="0.2"/>
    <row r="38433" x14ac:dyDescent="0.2"/>
    <row r="38434" x14ac:dyDescent="0.2"/>
    <row r="38435" x14ac:dyDescent="0.2"/>
    <row r="38436" x14ac:dyDescent="0.2"/>
    <row r="38437" x14ac:dyDescent="0.2"/>
    <row r="38438" x14ac:dyDescent="0.2"/>
    <row r="38439" x14ac:dyDescent="0.2"/>
    <row r="38440" x14ac:dyDescent="0.2"/>
    <row r="38441" x14ac:dyDescent="0.2"/>
    <row r="38442" x14ac:dyDescent="0.2"/>
    <row r="38443" x14ac:dyDescent="0.2"/>
    <row r="38444" x14ac:dyDescent="0.2"/>
    <row r="38445" x14ac:dyDescent="0.2"/>
    <row r="38446" x14ac:dyDescent="0.2"/>
    <row r="38447" x14ac:dyDescent="0.2"/>
    <row r="38448" x14ac:dyDescent="0.2"/>
    <row r="38449" x14ac:dyDescent="0.2"/>
    <row r="38450" x14ac:dyDescent="0.2"/>
    <row r="38451" x14ac:dyDescent="0.2"/>
    <row r="38452" x14ac:dyDescent="0.2"/>
    <row r="38453" x14ac:dyDescent="0.2"/>
    <row r="38454" x14ac:dyDescent="0.2"/>
    <row r="38455" x14ac:dyDescent="0.2"/>
    <row r="38456" x14ac:dyDescent="0.2"/>
    <row r="38457" x14ac:dyDescent="0.2"/>
    <row r="38458" x14ac:dyDescent="0.2"/>
    <row r="38459" x14ac:dyDescent="0.2"/>
    <row r="38460" x14ac:dyDescent="0.2"/>
    <row r="38461" x14ac:dyDescent="0.2"/>
    <row r="38462" x14ac:dyDescent="0.2"/>
    <row r="38463" x14ac:dyDescent="0.2"/>
    <row r="38464" x14ac:dyDescent="0.2"/>
    <row r="38465" x14ac:dyDescent="0.2"/>
    <row r="38466" x14ac:dyDescent="0.2"/>
    <row r="38467" x14ac:dyDescent="0.2"/>
    <row r="38468" x14ac:dyDescent="0.2"/>
    <row r="38469" x14ac:dyDescent="0.2"/>
    <row r="38470" x14ac:dyDescent="0.2"/>
    <row r="38471" x14ac:dyDescent="0.2"/>
    <row r="38472" x14ac:dyDescent="0.2"/>
    <row r="38473" x14ac:dyDescent="0.2"/>
    <row r="38474" x14ac:dyDescent="0.2"/>
    <row r="38475" x14ac:dyDescent="0.2"/>
    <row r="38476" x14ac:dyDescent="0.2"/>
    <row r="38477" x14ac:dyDescent="0.2"/>
    <row r="38478" x14ac:dyDescent="0.2"/>
    <row r="38479" x14ac:dyDescent="0.2"/>
    <row r="38480" x14ac:dyDescent="0.2"/>
    <row r="38481" x14ac:dyDescent="0.2"/>
    <row r="38482" x14ac:dyDescent="0.2"/>
    <row r="38483" x14ac:dyDescent="0.2"/>
    <row r="38484" x14ac:dyDescent="0.2"/>
    <row r="38485" x14ac:dyDescent="0.2"/>
    <row r="38486" x14ac:dyDescent="0.2"/>
    <row r="38487" x14ac:dyDescent="0.2"/>
    <row r="38488" x14ac:dyDescent="0.2"/>
    <row r="38489" x14ac:dyDescent="0.2"/>
    <row r="38490" x14ac:dyDescent="0.2"/>
    <row r="38491" x14ac:dyDescent="0.2"/>
    <row r="38492" x14ac:dyDescent="0.2"/>
    <row r="38493" x14ac:dyDescent="0.2"/>
    <row r="38494" x14ac:dyDescent="0.2"/>
    <row r="38495" x14ac:dyDescent="0.2"/>
    <row r="38496" x14ac:dyDescent="0.2"/>
    <row r="38497" x14ac:dyDescent="0.2"/>
    <row r="38498" x14ac:dyDescent="0.2"/>
    <row r="38499" x14ac:dyDescent="0.2"/>
    <row r="38500" x14ac:dyDescent="0.2"/>
    <row r="38501" x14ac:dyDescent="0.2"/>
    <row r="38502" x14ac:dyDescent="0.2"/>
    <row r="38503" x14ac:dyDescent="0.2"/>
    <row r="38504" x14ac:dyDescent="0.2"/>
    <row r="38505" x14ac:dyDescent="0.2"/>
    <row r="38506" x14ac:dyDescent="0.2"/>
    <row r="38507" x14ac:dyDescent="0.2"/>
    <row r="38508" x14ac:dyDescent="0.2"/>
    <row r="38509" x14ac:dyDescent="0.2"/>
    <row r="38510" x14ac:dyDescent="0.2"/>
    <row r="38511" x14ac:dyDescent="0.2"/>
    <row r="38512" x14ac:dyDescent="0.2"/>
    <row r="38513" x14ac:dyDescent="0.2"/>
    <row r="38514" x14ac:dyDescent="0.2"/>
    <row r="38515" x14ac:dyDescent="0.2"/>
    <row r="38516" x14ac:dyDescent="0.2"/>
    <row r="38517" x14ac:dyDescent="0.2"/>
    <row r="38518" x14ac:dyDescent="0.2"/>
    <row r="38519" x14ac:dyDescent="0.2"/>
    <row r="38520" x14ac:dyDescent="0.2"/>
    <row r="38521" x14ac:dyDescent="0.2"/>
    <row r="38522" x14ac:dyDescent="0.2"/>
    <row r="38523" x14ac:dyDescent="0.2"/>
    <row r="38524" x14ac:dyDescent="0.2"/>
    <row r="38525" x14ac:dyDescent="0.2"/>
    <row r="38526" x14ac:dyDescent="0.2"/>
    <row r="38527" x14ac:dyDescent="0.2"/>
    <row r="38528" x14ac:dyDescent="0.2"/>
    <row r="38529" x14ac:dyDescent="0.2"/>
    <row r="38530" x14ac:dyDescent="0.2"/>
    <row r="38531" x14ac:dyDescent="0.2"/>
    <row r="38532" x14ac:dyDescent="0.2"/>
    <row r="38533" x14ac:dyDescent="0.2"/>
    <row r="38534" x14ac:dyDescent="0.2"/>
    <row r="38535" x14ac:dyDescent="0.2"/>
    <row r="38536" x14ac:dyDescent="0.2"/>
    <row r="38537" x14ac:dyDescent="0.2"/>
    <row r="38538" x14ac:dyDescent="0.2"/>
    <row r="38539" x14ac:dyDescent="0.2"/>
    <row r="38540" x14ac:dyDescent="0.2"/>
    <row r="38541" x14ac:dyDescent="0.2"/>
    <row r="38542" x14ac:dyDescent="0.2"/>
    <row r="38543" x14ac:dyDescent="0.2"/>
    <row r="38544" x14ac:dyDescent="0.2"/>
    <row r="38545" x14ac:dyDescent="0.2"/>
    <row r="38546" x14ac:dyDescent="0.2"/>
    <row r="38547" x14ac:dyDescent="0.2"/>
    <row r="38548" x14ac:dyDescent="0.2"/>
    <row r="38549" x14ac:dyDescent="0.2"/>
    <row r="38550" x14ac:dyDescent="0.2"/>
    <row r="38551" x14ac:dyDescent="0.2"/>
    <row r="38552" x14ac:dyDescent="0.2"/>
    <row r="38553" x14ac:dyDescent="0.2"/>
    <row r="38554" x14ac:dyDescent="0.2"/>
    <row r="38555" x14ac:dyDescent="0.2"/>
    <row r="38556" x14ac:dyDescent="0.2"/>
    <row r="38557" x14ac:dyDescent="0.2"/>
    <row r="38558" x14ac:dyDescent="0.2"/>
    <row r="38559" x14ac:dyDescent="0.2"/>
    <row r="38560" x14ac:dyDescent="0.2"/>
    <row r="38561" x14ac:dyDescent="0.2"/>
    <row r="38562" x14ac:dyDescent="0.2"/>
    <row r="38563" x14ac:dyDescent="0.2"/>
    <row r="38564" x14ac:dyDescent="0.2"/>
    <row r="38565" x14ac:dyDescent="0.2"/>
    <row r="38566" x14ac:dyDescent="0.2"/>
    <row r="38567" x14ac:dyDescent="0.2"/>
    <row r="38568" x14ac:dyDescent="0.2"/>
    <row r="38569" x14ac:dyDescent="0.2"/>
    <row r="38570" x14ac:dyDescent="0.2"/>
    <row r="38571" x14ac:dyDescent="0.2"/>
    <row r="38572" x14ac:dyDescent="0.2"/>
    <row r="38573" x14ac:dyDescent="0.2"/>
    <row r="38574" x14ac:dyDescent="0.2"/>
    <row r="38575" x14ac:dyDescent="0.2"/>
    <row r="38576" x14ac:dyDescent="0.2"/>
    <row r="38577" x14ac:dyDescent="0.2"/>
    <row r="38578" x14ac:dyDescent="0.2"/>
    <row r="38579" x14ac:dyDescent="0.2"/>
    <row r="38580" x14ac:dyDescent="0.2"/>
    <row r="38581" x14ac:dyDescent="0.2"/>
    <row r="38582" x14ac:dyDescent="0.2"/>
    <row r="38583" x14ac:dyDescent="0.2"/>
    <row r="38584" x14ac:dyDescent="0.2"/>
    <row r="38585" x14ac:dyDescent="0.2"/>
    <row r="38586" x14ac:dyDescent="0.2"/>
    <row r="38587" x14ac:dyDescent="0.2"/>
    <row r="38588" x14ac:dyDescent="0.2"/>
    <row r="38589" x14ac:dyDescent="0.2"/>
    <row r="38590" x14ac:dyDescent="0.2"/>
    <row r="38591" x14ac:dyDescent="0.2"/>
    <row r="38592" x14ac:dyDescent="0.2"/>
    <row r="38593" x14ac:dyDescent="0.2"/>
    <row r="38594" x14ac:dyDescent="0.2"/>
    <row r="38595" x14ac:dyDescent="0.2"/>
    <row r="38596" x14ac:dyDescent="0.2"/>
    <row r="38597" x14ac:dyDescent="0.2"/>
    <row r="38598" x14ac:dyDescent="0.2"/>
    <row r="38599" x14ac:dyDescent="0.2"/>
    <row r="38600" x14ac:dyDescent="0.2"/>
    <row r="38601" x14ac:dyDescent="0.2"/>
    <row r="38602" x14ac:dyDescent="0.2"/>
    <row r="38603" x14ac:dyDescent="0.2"/>
    <row r="38604" x14ac:dyDescent="0.2"/>
    <row r="38605" x14ac:dyDescent="0.2"/>
    <row r="38606" x14ac:dyDescent="0.2"/>
    <row r="38607" x14ac:dyDescent="0.2"/>
    <row r="38608" x14ac:dyDescent="0.2"/>
    <row r="38609" x14ac:dyDescent="0.2"/>
    <row r="38610" x14ac:dyDescent="0.2"/>
    <row r="38611" x14ac:dyDescent="0.2"/>
    <row r="38612" x14ac:dyDescent="0.2"/>
    <row r="38613" x14ac:dyDescent="0.2"/>
    <row r="38614" x14ac:dyDescent="0.2"/>
    <row r="38615" x14ac:dyDescent="0.2"/>
    <row r="38616" x14ac:dyDescent="0.2"/>
    <row r="38617" x14ac:dyDescent="0.2"/>
    <row r="38618" x14ac:dyDescent="0.2"/>
    <row r="38619" x14ac:dyDescent="0.2"/>
    <row r="38620" x14ac:dyDescent="0.2"/>
    <row r="38621" x14ac:dyDescent="0.2"/>
    <row r="38622" x14ac:dyDescent="0.2"/>
    <row r="38623" x14ac:dyDescent="0.2"/>
    <row r="38624" x14ac:dyDescent="0.2"/>
    <row r="38625" x14ac:dyDescent="0.2"/>
    <row r="38626" x14ac:dyDescent="0.2"/>
    <row r="38627" x14ac:dyDescent="0.2"/>
    <row r="38628" x14ac:dyDescent="0.2"/>
    <row r="38629" x14ac:dyDescent="0.2"/>
    <row r="38630" x14ac:dyDescent="0.2"/>
    <row r="38631" x14ac:dyDescent="0.2"/>
    <row r="38632" x14ac:dyDescent="0.2"/>
    <row r="38633" x14ac:dyDescent="0.2"/>
    <row r="38634" x14ac:dyDescent="0.2"/>
    <row r="38635" x14ac:dyDescent="0.2"/>
    <row r="38636" x14ac:dyDescent="0.2"/>
    <row r="38637" x14ac:dyDescent="0.2"/>
    <row r="38638" x14ac:dyDescent="0.2"/>
    <row r="38639" x14ac:dyDescent="0.2"/>
    <row r="38640" x14ac:dyDescent="0.2"/>
    <row r="38641" x14ac:dyDescent="0.2"/>
    <row r="38642" x14ac:dyDescent="0.2"/>
    <row r="38643" x14ac:dyDescent="0.2"/>
    <row r="38644" x14ac:dyDescent="0.2"/>
    <row r="38645" x14ac:dyDescent="0.2"/>
    <row r="38646" x14ac:dyDescent="0.2"/>
    <row r="38647" x14ac:dyDescent="0.2"/>
    <row r="38648" x14ac:dyDescent="0.2"/>
    <row r="38649" x14ac:dyDescent="0.2"/>
    <row r="38650" x14ac:dyDescent="0.2"/>
    <row r="38651" x14ac:dyDescent="0.2"/>
    <row r="38652" x14ac:dyDescent="0.2"/>
    <row r="38653" x14ac:dyDescent="0.2"/>
    <row r="38654" x14ac:dyDescent="0.2"/>
    <row r="38655" x14ac:dyDescent="0.2"/>
    <row r="38656" x14ac:dyDescent="0.2"/>
    <row r="38657" x14ac:dyDescent="0.2"/>
    <row r="38658" x14ac:dyDescent="0.2"/>
    <row r="38659" x14ac:dyDescent="0.2"/>
    <row r="38660" x14ac:dyDescent="0.2"/>
    <row r="38661" x14ac:dyDescent="0.2"/>
    <row r="38662" x14ac:dyDescent="0.2"/>
    <row r="38663" x14ac:dyDescent="0.2"/>
    <row r="38664" x14ac:dyDescent="0.2"/>
    <row r="38665" x14ac:dyDescent="0.2"/>
    <row r="38666" x14ac:dyDescent="0.2"/>
    <row r="38667" x14ac:dyDescent="0.2"/>
    <row r="38668" x14ac:dyDescent="0.2"/>
    <row r="38669" x14ac:dyDescent="0.2"/>
    <row r="38670" x14ac:dyDescent="0.2"/>
    <row r="38671" x14ac:dyDescent="0.2"/>
    <row r="38672" x14ac:dyDescent="0.2"/>
    <row r="38673" x14ac:dyDescent="0.2"/>
    <row r="38674" x14ac:dyDescent="0.2"/>
    <row r="38675" x14ac:dyDescent="0.2"/>
    <row r="38676" x14ac:dyDescent="0.2"/>
    <row r="38677" x14ac:dyDescent="0.2"/>
    <row r="38678" x14ac:dyDescent="0.2"/>
    <row r="38679" x14ac:dyDescent="0.2"/>
    <row r="38680" x14ac:dyDescent="0.2"/>
    <row r="38681" x14ac:dyDescent="0.2"/>
    <row r="38682" x14ac:dyDescent="0.2"/>
    <row r="38683" x14ac:dyDescent="0.2"/>
    <row r="38684" x14ac:dyDescent="0.2"/>
    <row r="38685" x14ac:dyDescent="0.2"/>
    <row r="38686" x14ac:dyDescent="0.2"/>
    <row r="38687" x14ac:dyDescent="0.2"/>
    <row r="38688" x14ac:dyDescent="0.2"/>
    <row r="38689" x14ac:dyDescent="0.2"/>
    <row r="38690" x14ac:dyDescent="0.2"/>
    <row r="38691" x14ac:dyDescent="0.2"/>
    <row r="38692" x14ac:dyDescent="0.2"/>
    <row r="38693" x14ac:dyDescent="0.2"/>
    <row r="38694" x14ac:dyDescent="0.2"/>
    <row r="38695" x14ac:dyDescent="0.2"/>
    <row r="38696" x14ac:dyDescent="0.2"/>
    <row r="38697" x14ac:dyDescent="0.2"/>
    <row r="38698" x14ac:dyDescent="0.2"/>
    <row r="38699" x14ac:dyDescent="0.2"/>
    <row r="38700" x14ac:dyDescent="0.2"/>
    <row r="38701" x14ac:dyDescent="0.2"/>
    <row r="38702" x14ac:dyDescent="0.2"/>
    <row r="38703" x14ac:dyDescent="0.2"/>
    <row r="38704" x14ac:dyDescent="0.2"/>
    <row r="38705" x14ac:dyDescent="0.2"/>
    <row r="38706" x14ac:dyDescent="0.2"/>
    <row r="38707" x14ac:dyDescent="0.2"/>
    <row r="38708" x14ac:dyDescent="0.2"/>
    <row r="38709" x14ac:dyDescent="0.2"/>
    <row r="38710" x14ac:dyDescent="0.2"/>
    <row r="38711" x14ac:dyDescent="0.2"/>
    <row r="38712" x14ac:dyDescent="0.2"/>
    <row r="38713" x14ac:dyDescent="0.2"/>
    <row r="38714" x14ac:dyDescent="0.2"/>
    <row r="38715" x14ac:dyDescent="0.2"/>
    <row r="38716" x14ac:dyDescent="0.2"/>
    <row r="38717" x14ac:dyDescent="0.2"/>
    <row r="38718" x14ac:dyDescent="0.2"/>
    <row r="38719" x14ac:dyDescent="0.2"/>
    <row r="38720" x14ac:dyDescent="0.2"/>
    <row r="38721" x14ac:dyDescent="0.2"/>
    <row r="38722" x14ac:dyDescent="0.2"/>
    <row r="38723" x14ac:dyDescent="0.2"/>
    <row r="38724" x14ac:dyDescent="0.2"/>
    <row r="38725" x14ac:dyDescent="0.2"/>
    <row r="38726" x14ac:dyDescent="0.2"/>
    <row r="38727" x14ac:dyDescent="0.2"/>
    <row r="38728" x14ac:dyDescent="0.2"/>
    <row r="38729" x14ac:dyDescent="0.2"/>
    <row r="38730" x14ac:dyDescent="0.2"/>
    <row r="38731" x14ac:dyDescent="0.2"/>
    <row r="38732" x14ac:dyDescent="0.2"/>
    <row r="38733" x14ac:dyDescent="0.2"/>
    <row r="38734" x14ac:dyDescent="0.2"/>
    <row r="38735" x14ac:dyDescent="0.2"/>
    <row r="38736" x14ac:dyDescent="0.2"/>
    <row r="38737" x14ac:dyDescent="0.2"/>
    <row r="38738" x14ac:dyDescent="0.2"/>
    <row r="38739" x14ac:dyDescent="0.2"/>
    <row r="38740" x14ac:dyDescent="0.2"/>
    <row r="38741" x14ac:dyDescent="0.2"/>
    <row r="38742" x14ac:dyDescent="0.2"/>
    <row r="38743" x14ac:dyDescent="0.2"/>
    <row r="38744" x14ac:dyDescent="0.2"/>
    <row r="38745" x14ac:dyDescent="0.2"/>
    <row r="38746" x14ac:dyDescent="0.2"/>
    <row r="38747" x14ac:dyDescent="0.2"/>
    <row r="38748" x14ac:dyDescent="0.2"/>
    <row r="38749" x14ac:dyDescent="0.2"/>
    <row r="38750" x14ac:dyDescent="0.2"/>
    <row r="38751" x14ac:dyDescent="0.2"/>
    <row r="38752" x14ac:dyDescent="0.2"/>
    <row r="38753" x14ac:dyDescent="0.2"/>
    <row r="38754" x14ac:dyDescent="0.2"/>
    <row r="38755" x14ac:dyDescent="0.2"/>
    <row r="38756" x14ac:dyDescent="0.2"/>
    <row r="38757" x14ac:dyDescent="0.2"/>
    <row r="38758" x14ac:dyDescent="0.2"/>
    <row r="38759" x14ac:dyDescent="0.2"/>
    <row r="38760" x14ac:dyDescent="0.2"/>
    <row r="38761" x14ac:dyDescent="0.2"/>
    <row r="38762" x14ac:dyDescent="0.2"/>
    <row r="38763" x14ac:dyDescent="0.2"/>
    <row r="38764" x14ac:dyDescent="0.2"/>
    <row r="38765" x14ac:dyDescent="0.2"/>
    <row r="38766" x14ac:dyDescent="0.2"/>
    <row r="38767" x14ac:dyDescent="0.2"/>
    <row r="38768" x14ac:dyDescent="0.2"/>
    <row r="38769" x14ac:dyDescent="0.2"/>
    <row r="38770" x14ac:dyDescent="0.2"/>
    <row r="38771" x14ac:dyDescent="0.2"/>
    <row r="38772" x14ac:dyDescent="0.2"/>
    <row r="38773" x14ac:dyDescent="0.2"/>
    <row r="38774" x14ac:dyDescent="0.2"/>
    <row r="38775" x14ac:dyDescent="0.2"/>
    <row r="38776" x14ac:dyDescent="0.2"/>
    <row r="38777" x14ac:dyDescent="0.2"/>
    <row r="38778" x14ac:dyDescent="0.2"/>
    <row r="38779" x14ac:dyDescent="0.2"/>
    <row r="38780" x14ac:dyDescent="0.2"/>
    <row r="38781" x14ac:dyDescent="0.2"/>
    <row r="38782" x14ac:dyDescent="0.2"/>
    <row r="38783" x14ac:dyDescent="0.2"/>
    <row r="38784" x14ac:dyDescent="0.2"/>
    <row r="38785" x14ac:dyDescent="0.2"/>
    <row r="38786" x14ac:dyDescent="0.2"/>
    <row r="38787" x14ac:dyDescent="0.2"/>
    <row r="38788" x14ac:dyDescent="0.2"/>
    <row r="38789" x14ac:dyDescent="0.2"/>
    <row r="38790" x14ac:dyDescent="0.2"/>
    <row r="38791" x14ac:dyDescent="0.2"/>
    <row r="38792" x14ac:dyDescent="0.2"/>
    <row r="38793" x14ac:dyDescent="0.2"/>
    <row r="38794" x14ac:dyDescent="0.2"/>
    <row r="38795" x14ac:dyDescent="0.2"/>
    <row r="38796" x14ac:dyDescent="0.2"/>
    <row r="38797" x14ac:dyDescent="0.2"/>
    <row r="38798" x14ac:dyDescent="0.2"/>
    <row r="38799" x14ac:dyDescent="0.2"/>
    <row r="38800" x14ac:dyDescent="0.2"/>
    <row r="38801" x14ac:dyDescent="0.2"/>
    <row r="38802" x14ac:dyDescent="0.2"/>
    <row r="38803" x14ac:dyDescent="0.2"/>
    <row r="38804" x14ac:dyDescent="0.2"/>
    <row r="38805" x14ac:dyDescent="0.2"/>
    <row r="38806" x14ac:dyDescent="0.2"/>
    <row r="38807" x14ac:dyDescent="0.2"/>
    <row r="38808" x14ac:dyDescent="0.2"/>
    <row r="38809" x14ac:dyDescent="0.2"/>
    <row r="38810" x14ac:dyDescent="0.2"/>
    <row r="38811" x14ac:dyDescent="0.2"/>
    <row r="38812" x14ac:dyDescent="0.2"/>
    <row r="38813" x14ac:dyDescent="0.2"/>
    <row r="38814" x14ac:dyDescent="0.2"/>
    <row r="38815" x14ac:dyDescent="0.2"/>
    <row r="38816" x14ac:dyDescent="0.2"/>
    <row r="38817" x14ac:dyDescent="0.2"/>
    <row r="38818" x14ac:dyDescent="0.2"/>
    <row r="38819" x14ac:dyDescent="0.2"/>
    <row r="38820" x14ac:dyDescent="0.2"/>
    <row r="38821" x14ac:dyDescent="0.2"/>
    <row r="38822" x14ac:dyDescent="0.2"/>
    <row r="38823" x14ac:dyDescent="0.2"/>
    <row r="38824" x14ac:dyDescent="0.2"/>
    <row r="38825" x14ac:dyDescent="0.2"/>
    <row r="38826" x14ac:dyDescent="0.2"/>
    <row r="38827" x14ac:dyDescent="0.2"/>
    <row r="38828" x14ac:dyDescent="0.2"/>
    <row r="38829" x14ac:dyDescent="0.2"/>
    <row r="38830" x14ac:dyDescent="0.2"/>
    <row r="38831" x14ac:dyDescent="0.2"/>
    <row r="38832" x14ac:dyDescent="0.2"/>
    <row r="38833" x14ac:dyDescent="0.2"/>
    <row r="38834" x14ac:dyDescent="0.2"/>
    <row r="38835" x14ac:dyDescent="0.2"/>
    <row r="38836" x14ac:dyDescent="0.2"/>
    <row r="38837" x14ac:dyDescent="0.2"/>
    <row r="38838" x14ac:dyDescent="0.2"/>
    <row r="38839" x14ac:dyDescent="0.2"/>
    <row r="38840" x14ac:dyDescent="0.2"/>
    <row r="38841" x14ac:dyDescent="0.2"/>
    <row r="38842" x14ac:dyDescent="0.2"/>
    <row r="38843" x14ac:dyDescent="0.2"/>
    <row r="38844" x14ac:dyDescent="0.2"/>
    <row r="38845" x14ac:dyDescent="0.2"/>
    <row r="38846" x14ac:dyDescent="0.2"/>
    <row r="38847" x14ac:dyDescent="0.2"/>
    <row r="38848" x14ac:dyDescent="0.2"/>
    <row r="38849" x14ac:dyDescent="0.2"/>
    <row r="38850" x14ac:dyDescent="0.2"/>
    <row r="38851" x14ac:dyDescent="0.2"/>
    <row r="38852" x14ac:dyDescent="0.2"/>
    <row r="38853" x14ac:dyDescent="0.2"/>
    <row r="38854" x14ac:dyDescent="0.2"/>
    <row r="38855" x14ac:dyDescent="0.2"/>
    <row r="38856" x14ac:dyDescent="0.2"/>
    <row r="38857" x14ac:dyDescent="0.2"/>
    <row r="38858" x14ac:dyDescent="0.2"/>
    <row r="38859" x14ac:dyDescent="0.2"/>
    <row r="38860" x14ac:dyDescent="0.2"/>
    <row r="38861" x14ac:dyDescent="0.2"/>
    <row r="38862" x14ac:dyDescent="0.2"/>
    <row r="38863" x14ac:dyDescent="0.2"/>
    <row r="38864" x14ac:dyDescent="0.2"/>
    <row r="38865" x14ac:dyDescent="0.2"/>
    <row r="38866" x14ac:dyDescent="0.2"/>
    <row r="38867" x14ac:dyDescent="0.2"/>
    <row r="38868" x14ac:dyDescent="0.2"/>
    <row r="38869" x14ac:dyDescent="0.2"/>
    <row r="38870" x14ac:dyDescent="0.2"/>
    <row r="38871" x14ac:dyDescent="0.2"/>
    <row r="38872" x14ac:dyDescent="0.2"/>
    <row r="38873" x14ac:dyDescent="0.2"/>
    <row r="38874" x14ac:dyDescent="0.2"/>
    <row r="38875" x14ac:dyDescent="0.2"/>
    <row r="38876" x14ac:dyDescent="0.2"/>
    <row r="38877" x14ac:dyDescent="0.2"/>
    <row r="38878" x14ac:dyDescent="0.2"/>
    <row r="38879" x14ac:dyDescent="0.2"/>
    <row r="38880" x14ac:dyDescent="0.2"/>
    <row r="38881" x14ac:dyDescent="0.2"/>
    <row r="38882" x14ac:dyDescent="0.2"/>
    <row r="38883" x14ac:dyDescent="0.2"/>
    <row r="38884" x14ac:dyDescent="0.2"/>
    <row r="38885" x14ac:dyDescent="0.2"/>
    <row r="38886" x14ac:dyDescent="0.2"/>
    <row r="38887" x14ac:dyDescent="0.2"/>
    <row r="38888" x14ac:dyDescent="0.2"/>
    <row r="38889" x14ac:dyDescent="0.2"/>
    <row r="38890" x14ac:dyDescent="0.2"/>
    <row r="38891" x14ac:dyDescent="0.2"/>
    <row r="38892" x14ac:dyDescent="0.2"/>
    <row r="38893" x14ac:dyDescent="0.2"/>
    <row r="38894" x14ac:dyDescent="0.2"/>
    <row r="38895" x14ac:dyDescent="0.2"/>
    <row r="38896" x14ac:dyDescent="0.2"/>
    <row r="38897" x14ac:dyDescent="0.2"/>
    <row r="38898" x14ac:dyDescent="0.2"/>
    <row r="38899" x14ac:dyDescent="0.2"/>
    <row r="38900" x14ac:dyDescent="0.2"/>
    <row r="38901" x14ac:dyDescent="0.2"/>
    <row r="38902" x14ac:dyDescent="0.2"/>
    <row r="38903" x14ac:dyDescent="0.2"/>
    <row r="38904" x14ac:dyDescent="0.2"/>
    <row r="38905" x14ac:dyDescent="0.2"/>
    <row r="38906" x14ac:dyDescent="0.2"/>
    <row r="38907" x14ac:dyDescent="0.2"/>
    <row r="38908" x14ac:dyDescent="0.2"/>
    <row r="38909" x14ac:dyDescent="0.2"/>
    <row r="38910" x14ac:dyDescent="0.2"/>
    <row r="38911" x14ac:dyDescent="0.2"/>
    <row r="38912" x14ac:dyDescent="0.2"/>
    <row r="38913" x14ac:dyDescent="0.2"/>
    <row r="38914" x14ac:dyDescent="0.2"/>
    <row r="38915" x14ac:dyDescent="0.2"/>
    <row r="38916" x14ac:dyDescent="0.2"/>
    <row r="38917" x14ac:dyDescent="0.2"/>
    <row r="38918" x14ac:dyDescent="0.2"/>
    <row r="38919" x14ac:dyDescent="0.2"/>
    <row r="38920" x14ac:dyDescent="0.2"/>
    <row r="38921" x14ac:dyDescent="0.2"/>
    <row r="38922" x14ac:dyDescent="0.2"/>
    <row r="38923" x14ac:dyDescent="0.2"/>
    <row r="38924" x14ac:dyDescent="0.2"/>
    <row r="38925" x14ac:dyDescent="0.2"/>
    <row r="38926" x14ac:dyDescent="0.2"/>
    <row r="38927" x14ac:dyDescent="0.2"/>
    <row r="38928" x14ac:dyDescent="0.2"/>
    <row r="38929" x14ac:dyDescent="0.2"/>
    <row r="38930" x14ac:dyDescent="0.2"/>
    <row r="38931" x14ac:dyDescent="0.2"/>
    <row r="38932" x14ac:dyDescent="0.2"/>
    <row r="38933" x14ac:dyDescent="0.2"/>
    <row r="38934" x14ac:dyDescent="0.2"/>
    <row r="38935" x14ac:dyDescent="0.2"/>
    <row r="38936" x14ac:dyDescent="0.2"/>
    <row r="38937" x14ac:dyDescent="0.2"/>
    <row r="38938" x14ac:dyDescent="0.2"/>
    <row r="38939" x14ac:dyDescent="0.2"/>
    <row r="38940" x14ac:dyDescent="0.2"/>
    <row r="38941" x14ac:dyDescent="0.2"/>
    <row r="38942" x14ac:dyDescent="0.2"/>
    <row r="38943" x14ac:dyDescent="0.2"/>
    <row r="38944" x14ac:dyDescent="0.2"/>
    <row r="38945" x14ac:dyDescent="0.2"/>
    <row r="38946" x14ac:dyDescent="0.2"/>
    <row r="38947" x14ac:dyDescent="0.2"/>
    <row r="38948" x14ac:dyDescent="0.2"/>
    <row r="38949" x14ac:dyDescent="0.2"/>
    <row r="38950" x14ac:dyDescent="0.2"/>
    <row r="38951" x14ac:dyDescent="0.2"/>
    <row r="38952" x14ac:dyDescent="0.2"/>
    <row r="38953" x14ac:dyDescent="0.2"/>
    <row r="38954" x14ac:dyDescent="0.2"/>
    <row r="38955" x14ac:dyDescent="0.2"/>
    <row r="38956" x14ac:dyDescent="0.2"/>
    <row r="38957" x14ac:dyDescent="0.2"/>
    <row r="38958" x14ac:dyDescent="0.2"/>
    <row r="38959" x14ac:dyDescent="0.2"/>
    <row r="38960" x14ac:dyDescent="0.2"/>
    <row r="38961" x14ac:dyDescent="0.2"/>
    <row r="38962" x14ac:dyDescent="0.2"/>
    <row r="38963" x14ac:dyDescent="0.2"/>
    <row r="38964" x14ac:dyDescent="0.2"/>
    <row r="38965" x14ac:dyDescent="0.2"/>
    <row r="38966" x14ac:dyDescent="0.2"/>
    <row r="38967" x14ac:dyDescent="0.2"/>
    <row r="38968" x14ac:dyDescent="0.2"/>
    <row r="38969" x14ac:dyDescent="0.2"/>
    <row r="38970" x14ac:dyDescent="0.2"/>
    <row r="38971" x14ac:dyDescent="0.2"/>
    <row r="38972" x14ac:dyDescent="0.2"/>
    <row r="38973" x14ac:dyDescent="0.2"/>
    <row r="38974" x14ac:dyDescent="0.2"/>
    <row r="38975" x14ac:dyDescent="0.2"/>
    <row r="38976" x14ac:dyDescent="0.2"/>
    <row r="38977" x14ac:dyDescent="0.2"/>
    <row r="38978" x14ac:dyDescent="0.2"/>
    <row r="38979" x14ac:dyDescent="0.2"/>
    <row r="38980" x14ac:dyDescent="0.2"/>
    <row r="38981" x14ac:dyDescent="0.2"/>
    <row r="38982" x14ac:dyDescent="0.2"/>
    <row r="38983" x14ac:dyDescent="0.2"/>
    <row r="38984" x14ac:dyDescent="0.2"/>
    <row r="38985" x14ac:dyDescent="0.2"/>
    <row r="38986" x14ac:dyDescent="0.2"/>
    <row r="38987" x14ac:dyDescent="0.2"/>
    <row r="38988" x14ac:dyDescent="0.2"/>
    <row r="38989" x14ac:dyDescent="0.2"/>
    <row r="38990" x14ac:dyDescent="0.2"/>
    <row r="38991" x14ac:dyDescent="0.2"/>
    <row r="38992" x14ac:dyDescent="0.2"/>
    <row r="38993" x14ac:dyDescent="0.2"/>
    <row r="38994" x14ac:dyDescent="0.2"/>
    <row r="38995" x14ac:dyDescent="0.2"/>
    <row r="38996" x14ac:dyDescent="0.2"/>
    <row r="38997" x14ac:dyDescent="0.2"/>
    <row r="38998" x14ac:dyDescent="0.2"/>
    <row r="38999" x14ac:dyDescent="0.2"/>
    <row r="39000" x14ac:dyDescent="0.2"/>
    <row r="39001" x14ac:dyDescent="0.2"/>
    <row r="39002" x14ac:dyDescent="0.2"/>
    <row r="39003" x14ac:dyDescent="0.2"/>
    <row r="39004" x14ac:dyDescent="0.2"/>
    <row r="39005" x14ac:dyDescent="0.2"/>
    <row r="39006" x14ac:dyDescent="0.2"/>
    <row r="39007" x14ac:dyDescent="0.2"/>
    <row r="39008" x14ac:dyDescent="0.2"/>
    <row r="39009" x14ac:dyDescent="0.2"/>
    <row r="39010" x14ac:dyDescent="0.2"/>
    <row r="39011" x14ac:dyDescent="0.2"/>
    <row r="39012" x14ac:dyDescent="0.2"/>
    <row r="39013" x14ac:dyDescent="0.2"/>
    <row r="39014" x14ac:dyDescent="0.2"/>
    <row r="39015" x14ac:dyDescent="0.2"/>
    <row r="39016" x14ac:dyDescent="0.2"/>
    <row r="39017" x14ac:dyDescent="0.2"/>
    <row r="39018" x14ac:dyDescent="0.2"/>
    <row r="39019" x14ac:dyDescent="0.2"/>
    <row r="39020" x14ac:dyDescent="0.2"/>
    <row r="39021" x14ac:dyDescent="0.2"/>
    <row r="39022" x14ac:dyDescent="0.2"/>
    <row r="39023" x14ac:dyDescent="0.2"/>
    <row r="39024" x14ac:dyDescent="0.2"/>
    <row r="39025" x14ac:dyDescent="0.2"/>
    <row r="39026" x14ac:dyDescent="0.2"/>
    <row r="39027" x14ac:dyDescent="0.2"/>
    <row r="39028" x14ac:dyDescent="0.2"/>
    <row r="39029" x14ac:dyDescent="0.2"/>
    <row r="39030" x14ac:dyDescent="0.2"/>
    <row r="39031" x14ac:dyDescent="0.2"/>
    <row r="39032" x14ac:dyDescent="0.2"/>
    <row r="39033" x14ac:dyDescent="0.2"/>
    <row r="39034" x14ac:dyDescent="0.2"/>
    <row r="39035" x14ac:dyDescent="0.2"/>
    <row r="39036" x14ac:dyDescent="0.2"/>
    <row r="39037" x14ac:dyDescent="0.2"/>
    <row r="39038" x14ac:dyDescent="0.2"/>
    <row r="39039" x14ac:dyDescent="0.2"/>
    <row r="39040" x14ac:dyDescent="0.2"/>
    <row r="39041" x14ac:dyDescent="0.2"/>
    <row r="39042" x14ac:dyDescent="0.2"/>
    <row r="39043" x14ac:dyDescent="0.2"/>
    <row r="39044" x14ac:dyDescent="0.2"/>
    <row r="39045" x14ac:dyDescent="0.2"/>
    <row r="39046" x14ac:dyDescent="0.2"/>
    <row r="39047" x14ac:dyDescent="0.2"/>
    <row r="39048" x14ac:dyDescent="0.2"/>
    <row r="39049" x14ac:dyDescent="0.2"/>
    <row r="39050" x14ac:dyDescent="0.2"/>
    <row r="39051" x14ac:dyDescent="0.2"/>
    <row r="39052" x14ac:dyDescent="0.2"/>
    <row r="39053" x14ac:dyDescent="0.2"/>
    <row r="39054" x14ac:dyDescent="0.2"/>
    <row r="39055" x14ac:dyDescent="0.2"/>
    <row r="39056" x14ac:dyDescent="0.2"/>
    <row r="39057" x14ac:dyDescent="0.2"/>
    <row r="39058" x14ac:dyDescent="0.2"/>
    <row r="39059" x14ac:dyDescent="0.2"/>
    <row r="39060" x14ac:dyDescent="0.2"/>
    <row r="39061" x14ac:dyDescent="0.2"/>
    <row r="39062" x14ac:dyDescent="0.2"/>
    <row r="39063" x14ac:dyDescent="0.2"/>
    <row r="39064" x14ac:dyDescent="0.2"/>
    <row r="39065" x14ac:dyDescent="0.2"/>
    <row r="39066" x14ac:dyDescent="0.2"/>
    <row r="39067" x14ac:dyDescent="0.2"/>
    <row r="39068" x14ac:dyDescent="0.2"/>
    <row r="39069" x14ac:dyDescent="0.2"/>
    <row r="39070" x14ac:dyDescent="0.2"/>
    <row r="39071" x14ac:dyDescent="0.2"/>
    <row r="39072" x14ac:dyDescent="0.2"/>
    <row r="39073" x14ac:dyDescent="0.2"/>
    <row r="39074" x14ac:dyDescent="0.2"/>
    <row r="39075" x14ac:dyDescent="0.2"/>
    <row r="39076" x14ac:dyDescent="0.2"/>
    <row r="39077" x14ac:dyDescent="0.2"/>
    <row r="39078" x14ac:dyDescent="0.2"/>
    <row r="39079" x14ac:dyDescent="0.2"/>
    <row r="39080" x14ac:dyDescent="0.2"/>
    <row r="39081" x14ac:dyDescent="0.2"/>
    <row r="39082" x14ac:dyDescent="0.2"/>
    <row r="39083" x14ac:dyDescent="0.2"/>
    <row r="39084" x14ac:dyDescent="0.2"/>
    <row r="39085" x14ac:dyDescent="0.2"/>
    <row r="39086" x14ac:dyDescent="0.2"/>
    <row r="39087" x14ac:dyDescent="0.2"/>
    <row r="39088" x14ac:dyDescent="0.2"/>
    <row r="39089" x14ac:dyDescent="0.2"/>
    <row r="39090" x14ac:dyDescent="0.2"/>
    <row r="39091" x14ac:dyDescent="0.2"/>
    <row r="39092" x14ac:dyDescent="0.2"/>
    <row r="39093" x14ac:dyDescent="0.2"/>
    <row r="39094" x14ac:dyDescent="0.2"/>
    <row r="39095" x14ac:dyDescent="0.2"/>
    <row r="39096" x14ac:dyDescent="0.2"/>
    <row r="39097" x14ac:dyDescent="0.2"/>
    <row r="39098" x14ac:dyDescent="0.2"/>
    <row r="39099" x14ac:dyDescent="0.2"/>
    <row r="39100" x14ac:dyDescent="0.2"/>
    <row r="39101" x14ac:dyDescent="0.2"/>
    <row r="39102" x14ac:dyDescent="0.2"/>
    <row r="39103" x14ac:dyDescent="0.2"/>
    <row r="39104" x14ac:dyDescent="0.2"/>
    <row r="39105" x14ac:dyDescent="0.2"/>
    <row r="39106" x14ac:dyDescent="0.2"/>
    <row r="39107" x14ac:dyDescent="0.2"/>
    <row r="39108" x14ac:dyDescent="0.2"/>
    <row r="39109" x14ac:dyDescent="0.2"/>
    <row r="39110" x14ac:dyDescent="0.2"/>
    <row r="39111" x14ac:dyDescent="0.2"/>
    <row r="39112" x14ac:dyDescent="0.2"/>
    <row r="39113" x14ac:dyDescent="0.2"/>
    <row r="39114" x14ac:dyDescent="0.2"/>
    <row r="39115" x14ac:dyDescent="0.2"/>
    <row r="39116" x14ac:dyDescent="0.2"/>
    <row r="39117" x14ac:dyDescent="0.2"/>
    <row r="39118" x14ac:dyDescent="0.2"/>
    <row r="39119" x14ac:dyDescent="0.2"/>
    <row r="39120" x14ac:dyDescent="0.2"/>
    <row r="39121" x14ac:dyDescent="0.2"/>
    <row r="39122" x14ac:dyDescent="0.2"/>
    <row r="39123" x14ac:dyDescent="0.2"/>
    <row r="39124" x14ac:dyDescent="0.2"/>
    <row r="39125" x14ac:dyDescent="0.2"/>
    <row r="39126" x14ac:dyDescent="0.2"/>
    <row r="39127" x14ac:dyDescent="0.2"/>
    <row r="39128" x14ac:dyDescent="0.2"/>
    <row r="39129" x14ac:dyDescent="0.2"/>
    <row r="39130" x14ac:dyDescent="0.2"/>
    <row r="39131" x14ac:dyDescent="0.2"/>
    <row r="39132" x14ac:dyDescent="0.2"/>
    <row r="39133" x14ac:dyDescent="0.2"/>
    <row r="39134" x14ac:dyDescent="0.2"/>
    <row r="39135" x14ac:dyDescent="0.2"/>
    <row r="39136" x14ac:dyDescent="0.2"/>
    <row r="39137" x14ac:dyDescent="0.2"/>
    <row r="39138" x14ac:dyDescent="0.2"/>
    <row r="39139" x14ac:dyDescent="0.2"/>
    <row r="39140" x14ac:dyDescent="0.2"/>
    <row r="39141" x14ac:dyDescent="0.2"/>
    <row r="39142" x14ac:dyDescent="0.2"/>
    <row r="39143" x14ac:dyDescent="0.2"/>
    <row r="39144" x14ac:dyDescent="0.2"/>
    <row r="39145" x14ac:dyDescent="0.2"/>
    <row r="39146" x14ac:dyDescent="0.2"/>
    <row r="39147" x14ac:dyDescent="0.2"/>
    <row r="39148" x14ac:dyDescent="0.2"/>
    <row r="39149" x14ac:dyDescent="0.2"/>
    <row r="39150" x14ac:dyDescent="0.2"/>
    <row r="39151" x14ac:dyDescent="0.2"/>
    <row r="39152" x14ac:dyDescent="0.2"/>
    <row r="39153" x14ac:dyDescent="0.2"/>
    <row r="39154" x14ac:dyDescent="0.2"/>
    <row r="39155" x14ac:dyDescent="0.2"/>
    <row r="39156" x14ac:dyDescent="0.2"/>
    <row r="39157" x14ac:dyDescent="0.2"/>
    <row r="39158" x14ac:dyDescent="0.2"/>
    <row r="39159" x14ac:dyDescent="0.2"/>
    <row r="39160" x14ac:dyDescent="0.2"/>
    <row r="39161" x14ac:dyDescent="0.2"/>
    <row r="39162" x14ac:dyDescent="0.2"/>
    <row r="39163" x14ac:dyDescent="0.2"/>
    <row r="39164" x14ac:dyDescent="0.2"/>
    <row r="39165" x14ac:dyDescent="0.2"/>
    <row r="39166" x14ac:dyDescent="0.2"/>
    <row r="39167" x14ac:dyDescent="0.2"/>
    <row r="39168" x14ac:dyDescent="0.2"/>
    <row r="39169" x14ac:dyDescent="0.2"/>
    <row r="39170" x14ac:dyDescent="0.2"/>
    <row r="39171" x14ac:dyDescent="0.2"/>
    <row r="39172" x14ac:dyDescent="0.2"/>
    <row r="39173" x14ac:dyDescent="0.2"/>
    <row r="39174" x14ac:dyDescent="0.2"/>
    <row r="39175" x14ac:dyDescent="0.2"/>
    <row r="39176" x14ac:dyDescent="0.2"/>
    <row r="39177" x14ac:dyDescent="0.2"/>
    <row r="39178" x14ac:dyDescent="0.2"/>
    <row r="39179" x14ac:dyDescent="0.2"/>
    <row r="39180" x14ac:dyDescent="0.2"/>
    <row r="39181" x14ac:dyDescent="0.2"/>
    <row r="39182" x14ac:dyDescent="0.2"/>
    <row r="39183" x14ac:dyDescent="0.2"/>
    <row r="39184" x14ac:dyDescent="0.2"/>
    <row r="39185" x14ac:dyDescent="0.2"/>
    <row r="39186" x14ac:dyDescent="0.2"/>
    <row r="39187" x14ac:dyDescent="0.2"/>
    <row r="39188" x14ac:dyDescent="0.2"/>
    <row r="39189" x14ac:dyDescent="0.2"/>
    <row r="39190" x14ac:dyDescent="0.2"/>
    <row r="39191" x14ac:dyDescent="0.2"/>
    <row r="39192" x14ac:dyDescent="0.2"/>
    <row r="39193" x14ac:dyDescent="0.2"/>
    <row r="39194" x14ac:dyDescent="0.2"/>
    <row r="39195" x14ac:dyDescent="0.2"/>
    <row r="39196" x14ac:dyDescent="0.2"/>
    <row r="39197" x14ac:dyDescent="0.2"/>
    <row r="39198" x14ac:dyDescent="0.2"/>
    <row r="39199" x14ac:dyDescent="0.2"/>
    <row r="39200" x14ac:dyDescent="0.2"/>
    <row r="39201" x14ac:dyDescent="0.2"/>
    <row r="39202" x14ac:dyDescent="0.2"/>
    <row r="39203" x14ac:dyDescent="0.2"/>
    <row r="39204" x14ac:dyDescent="0.2"/>
    <row r="39205" x14ac:dyDescent="0.2"/>
    <row r="39206" x14ac:dyDescent="0.2"/>
    <row r="39207" x14ac:dyDescent="0.2"/>
    <row r="39208" x14ac:dyDescent="0.2"/>
    <row r="39209" x14ac:dyDescent="0.2"/>
    <row r="39210" x14ac:dyDescent="0.2"/>
    <row r="39211" x14ac:dyDescent="0.2"/>
    <row r="39212" x14ac:dyDescent="0.2"/>
    <row r="39213" x14ac:dyDescent="0.2"/>
    <row r="39214" x14ac:dyDescent="0.2"/>
    <row r="39215" x14ac:dyDescent="0.2"/>
    <row r="39216" x14ac:dyDescent="0.2"/>
    <row r="39217" x14ac:dyDescent="0.2"/>
    <row r="39218" x14ac:dyDescent="0.2"/>
    <row r="39219" x14ac:dyDescent="0.2"/>
    <row r="39220" x14ac:dyDescent="0.2"/>
    <row r="39221" x14ac:dyDescent="0.2"/>
    <row r="39222" x14ac:dyDescent="0.2"/>
    <row r="39223" x14ac:dyDescent="0.2"/>
    <row r="39224" x14ac:dyDescent="0.2"/>
    <row r="39225" x14ac:dyDescent="0.2"/>
    <row r="39226" x14ac:dyDescent="0.2"/>
    <row r="39227" x14ac:dyDescent="0.2"/>
    <row r="39228" x14ac:dyDescent="0.2"/>
    <row r="39229" x14ac:dyDescent="0.2"/>
    <row r="39230" x14ac:dyDescent="0.2"/>
    <row r="39231" x14ac:dyDescent="0.2"/>
    <row r="39232" x14ac:dyDescent="0.2"/>
    <row r="39233" x14ac:dyDescent="0.2"/>
    <row r="39234" x14ac:dyDescent="0.2"/>
    <row r="39235" x14ac:dyDescent="0.2"/>
    <row r="39236" x14ac:dyDescent="0.2"/>
    <row r="39237" x14ac:dyDescent="0.2"/>
    <row r="39238" x14ac:dyDescent="0.2"/>
    <row r="39239" x14ac:dyDescent="0.2"/>
    <row r="39240" x14ac:dyDescent="0.2"/>
    <row r="39241" x14ac:dyDescent="0.2"/>
    <row r="39242" x14ac:dyDescent="0.2"/>
    <row r="39243" x14ac:dyDescent="0.2"/>
    <row r="39244" x14ac:dyDescent="0.2"/>
    <row r="39245" x14ac:dyDescent="0.2"/>
    <row r="39246" x14ac:dyDescent="0.2"/>
    <row r="39247" x14ac:dyDescent="0.2"/>
    <row r="39248" x14ac:dyDescent="0.2"/>
    <row r="39249" x14ac:dyDescent="0.2"/>
    <row r="39250" x14ac:dyDescent="0.2"/>
    <row r="39251" x14ac:dyDescent="0.2"/>
    <row r="39252" x14ac:dyDescent="0.2"/>
    <row r="39253" x14ac:dyDescent="0.2"/>
    <row r="39254" x14ac:dyDescent="0.2"/>
    <row r="39255" x14ac:dyDescent="0.2"/>
    <row r="39256" x14ac:dyDescent="0.2"/>
    <row r="39257" x14ac:dyDescent="0.2"/>
    <row r="39258" x14ac:dyDescent="0.2"/>
    <row r="39259" x14ac:dyDescent="0.2"/>
    <row r="39260" x14ac:dyDescent="0.2"/>
    <row r="39261" x14ac:dyDescent="0.2"/>
    <row r="39262" x14ac:dyDescent="0.2"/>
    <row r="39263" x14ac:dyDescent="0.2"/>
    <row r="39264" x14ac:dyDescent="0.2"/>
    <row r="39265" x14ac:dyDescent="0.2"/>
    <row r="39266" x14ac:dyDescent="0.2"/>
    <row r="39267" x14ac:dyDescent="0.2"/>
    <row r="39268" x14ac:dyDescent="0.2"/>
    <row r="39269" x14ac:dyDescent="0.2"/>
    <row r="39270" x14ac:dyDescent="0.2"/>
    <row r="39271" x14ac:dyDescent="0.2"/>
    <row r="39272" x14ac:dyDescent="0.2"/>
    <row r="39273" x14ac:dyDescent="0.2"/>
    <row r="39274" x14ac:dyDescent="0.2"/>
    <row r="39275" x14ac:dyDescent="0.2"/>
    <row r="39276" x14ac:dyDescent="0.2"/>
    <row r="39277" x14ac:dyDescent="0.2"/>
    <row r="39278" x14ac:dyDescent="0.2"/>
    <row r="39279" x14ac:dyDescent="0.2"/>
    <row r="39280" x14ac:dyDescent="0.2"/>
    <row r="39281" x14ac:dyDescent="0.2"/>
    <row r="39282" x14ac:dyDescent="0.2"/>
    <row r="39283" x14ac:dyDescent="0.2"/>
    <row r="39284" x14ac:dyDescent="0.2"/>
    <row r="39285" x14ac:dyDescent="0.2"/>
    <row r="39286" x14ac:dyDescent="0.2"/>
    <row r="39287" x14ac:dyDescent="0.2"/>
    <row r="39288" x14ac:dyDescent="0.2"/>
    <row r="39289" x14ac:dyDescent="0.2"/>
    <row r="39290" x14ac:dyDescent="0.2"/>
    <row r="39291" x14ac:dyDescent="0.2"/>
    <row r="39292" x14ac:dyDescent="0.2"/>
    <row r="39293" x14ac:dyDescent="0.2"/>
    <row r="39294" x14ac:dyDescent="0.2"/>
    <row r="39295" x14ac:dyDescent="0.2"/>
    <row r="39296" x14ac:dyDescent="0.2"/>
    <row r="39297" x14ac:dyDescent="0.2"/>
    <row r="39298" x14ac:dyDescent="0.2"/>
    <row r="39299" x14ac:dyDescent="0.2"/>
    <row r="39300" x14ac:dyDescent="0.2"/>
    <row r="39301" x14ac:dyDescent="0.2"/>
    <row r="39302" x14ac:dyDescent="0.2"/>
    <row r="39303" x14ac:dyDescent="0.2"/>
    <row r="39304" x14ac:dyDescent="0.2"/>
    <row r="39305" x14ac:dyDescent="0.2"/>
    <row r="39306" x14ac:dyDescent="0.2"/>
    <row r="39307" x14ac:dyDescent="0.2"/>
    <row r="39308" x14ac:dyDescent="0.2"/>
    <row r="39309" x14ac:dyDescent="0.2"/>
    <row r="39310" x14ac:dyDescent="0.2"/>
    <row r="39311" x14ac:dyDescent="0.2"/>
    <row r="39312" x14ac:dyDescent="0.2"/>
    <row r="39313" x14ac:dyDescent="0.2"/>
    <row r="39314" x14ac:dyDescent="0.2"/>
    <row r="39315" x14ac:dyDescent="0.2"/>
    <row r="39316" x14ac:dyDescent="0.2"/>
    <row r="39317" x14ac:dyDescent="0.2"/>
    <row r="39318" x14ac:dyDescent="0.2"/>
    <row r="39319" x14ac:dyDescent="0.2"/>
    <row r="39320" x14ac:dyDescent="0.2"/>
    <row r="39321" x14ac:dyDescent="0.2"/>
    <row r="39322" x14ac:dyDescent="0.2"/>
    <row r="39323" x14ac:dyDescent="0.2"/>
    <row r="39324" x14ac:dyDescent="0.2"/>
    <row r="39325" x14ac:dyDescent="0.2"/>
    <row r="39326" x14ac:dyDescent="0.2"/>
    <row r="39327" x14ac:dyDescent="0.2"/>
    <row r="39328" x14ac:dyDescent="0.2"/>
    <row r="39329" x14ac:dyDescent="0.2"/>
    <row r="39330" x14ac:dyDescent="0.2"/>
    <row r="39331" x14ac:dyDescent="0.2"/>
    <row r="39332" x14ac:dyDescent="0.2"/>
    <row r="39333" x14ac:dyDescent="0.2"/>
    <row r="39334" x14ac:dyDescent="0.2"/>
    <row r="39335" x14ac:dyDescent="0.2"/>
    <row r="39336" x14ac:dyDescent="0.2"/>
    <row r="39337" x14ac:dyDescent="0.2"/>
    <row r="39338" x14ac:dyDescent="0.2"/>
    <row r="39339" x14ac:dyDescent="0.2"/>
    <row r="39340" x14ac:dyDescent="0.2"/>
    <row r="39341" x14ac:dyDescent="0.2"/>
    <row r="39342" x14ac:dyDescent="0.2"/>
    <row r="39343" x14ac:dyDescent="0.2"/>
    <row r="39344" x14ac:dyDescent="0.2"/>
    <row r="39345" x14ac:dyDescent="0.2"/>
    <row r="39346" x14ac:dyDescent="0.2"/>
    <row r="39347" x14ac:dyDescent="0.2"/>
    <row r="39348" x14ac:dyDescent="0.2"/>
    <row r="39349" x14ac:dyDescent="0.2"/>
    <row r="39350" x14ac:dyDescent="0.2"/>
    <row r="39351" x14ac:dyDescent="0.2"/>
    <row r="39352" x14ac:dyDescent="0.2"/>
    <row r="39353" x14ac:dyDescent="0.2"/>
    <row r="39354" x14ac:dyDescent="0.2"/>
    <row r="39355" x14ac:dyDescent="0.2"/>
    <row r="39356" x14ac:dyDescent="0.2"/>
    <row r="39357" x14ac:dyDescent="0.2"/>
    <row r="39358" x14ac:dyDescent="0.2"/>
    <row r="39359" x14ac:dyDescent="0.2"/>
    <row r="39360" x14ac:dyDescent="0.2"/>
    <row r="39361" x14ac:dyDescent="0.2"/>
    <row r="39362" x14ac:dyDescent="0.2"/>
    <row r="39363" x14ac:dyDescent="0.2"/>
    <row r="39364" x14ac:dyDescent="0.2"/>
    <row r="39365" x14ac:dyDescent="0.2"/>
    <row r="39366" x14ac:dyDescent="0.2"/>
    <row r="39367" x14ac:dyDescent="0.2"/>
    <row r="39368" x14ac:dyDescent="0.2"/>
    <row r="39369" x14ac:dyDescent="0.2"/>
    <row r="39370" x14ac:dyDescent="0.2"/>
    <row r="39371" x14ac:dyDescent="0.2"/>
    <row r="39372" x14ac:dyDescent="0.2"/>
    <row r="39373" x14ac:dyDescent="0.2"/>
    <row r="39374" x14ac:dyDescent="0.2"/>
    <row r="39375" x14ac:dyDescent="0.2"/>
    <row r="39376" x14ac:dyDescent="0.2"/>
    <row r="39377" x14ac:dyDescent="0.2"/>
    <row r="39378" x14ac:dyDescent="0.2"/>
    <row r="39379" x14ac:dyDescent="0.2"/>
    <row r="39380" x14ac:dyDescent="0.2"/>
    <row r="39381" x14ac:dyDescent="0.2"/>
    <row r="39382" x14ac:dyDescent="0.2"/>
    <row r="39383" x14ac:dyDescent="0.2"/>
    <row r="39384" x14ac:dyDescent="0.2"/>
    <row r="39385" x14ac:dyDescent="0.2"/>
    <row r="39386" x14ac:dyDescent="0.2"/>
    <row r="39387" x14ac:dyDescent="0.2"/>
    <row r="39388" x14ac:dyDescent="0.2"/>
    <row r="39389" x14ac:dyDescent="0.2"/>
    <row r="39390" x14ac:dyDescent="0.2"/>
    <row r="39391" x14ac:dyDescent="0.2"/>
    <row r="39392" x14ac:dyDescent="0.2"/>
    <row r="39393" x14ac:dyDescent="0.2"/>
    <row r="39394" x14ac:dyDescent="0.2"/>
    <row r="39395" x14ac:dyDescent="0.2"/>
    <row r="39396" x14ac:dyDescent="0.2"/>
    <row r="39397" x14ac:dyDescent="0.2"/>
    <row r="39398" x14ac:dyDescent="0.2"/>
    <row r="39399" x14ac:dyDescent="0.2"/>
    <row r="39400" x14ac:dyDescent="0.2"/>
    <row r="39401" x14ac:dyDescent="0.2"/>
    <row r="39402" x14ac:dyDescent="0.2"/>
    <row r="39403" x14ac:dyDescent="0.2"/>
    <row r="39404" x14ac:dyDescent="0.2"/>
    <row r="39405" x14ac:dyDescent="0.2"/>
    <row r="39406" x14ac:dyDescent="0.2"/>
    <row r="39407" x14ac:dyDescent="0.2"/>
    <row r="39408" x14ac:dyDescent="0.2"/>
    <row r="39409" x14ac:dyDescent="0.2"/>
    <row r="39410" x14ac:dyDescent="0.2"/>
    <row r="39411" x14ac:dyDescent="0.2"/>
    <row r="39412" x14ac:dyDescent="0.2"/>
    <row r="39413" x14ac:dyDescent="0.2"/>
    <row r="39414" x14ac:dyDescent="0.2"/>
    <row r="39415" x14ac:dyDescent="0.2"/>
    <row r="39416" x14ac:dyDescent="0.2"/>
    <row r="39417" x14ac:dyDescent="0.2"/>
    <row r="39418" x14ac:dyDescent="0.2"/>
    <row r="39419" x14ac:dyDescent="0.2"/>
    <row r="39420" x14ac:dyDescent="0.2"/>
    <row r="39421" x14ac:dyDescent="0.2"/>
    <row r="39422" x14ac:dyDescent="0.2"/>
    <row r="39423" x14ac:dyDescent="0.2"/>
    <row r="39424" x14ac:dyDescent="0.2"/>
    <row r="39425" x14ac:dyDescent="0.2"/>
    <row r="39426" x14ac:dyDescent="0.2"/>
    <row r="39427" x14ac:dyDescent="0.2"/>
    <row r="39428" x14ac:dyDescent="0.2"/>
    <row r="39429" x14ac:dyDescent="0.2"/>
    <row r="39430" x14ac:dyDescent="0.2"/>
    <row r="39431" x14ac:dyDescent="0.2"/>
    <row r="39432" x14ac:dyDescent="0.2"/>
    <row r="39433" x14ac:dyDescent="0.2"/>
    <row r="39434" x14ac:dyDescent="0.2"/>
    <row r="39435" x14ac:dyDescent="0.2"/>
    <row r="39436" x14ac:dyDescent="0.2"/>
    <row r="39437" x14ac:dyDescent="0.2"/>
    <row r="39438" x14ac:dyDescent="0.2"/>
    <row r="39439" x14ac:dyDescent="0.2"/>
    <row r="39440" x14ac:dyDescent="0.2"/>
    <row r="39441" x14ac:dyDescent="0.2"/>
    <row r="39442" x14ac:dyDescent="0.2"/>
    <row r="39443" x14ac:dyDescent="0.2"/>
    <row r="39444" x14ac:dyDescent="0.2"/>
    <row r="39445" x14ac:dyDescent="0.2"/>
    <row r="39446" x14ac:dyDescent="0.2"/>
    <row r="39447" x14ac:dyDescent="0.2"/>
    <row r="39448" x14ac:dyDescent="0.2"/>
    <row r="39449" x14ac:dyDescent="0.2"/>
    <row r="39450" x14ac:dyDescent="0.2"/>
    <row r="39451" x14ac:dyDescent="0.2"/>
    <row r="39452" x14ac:dyDescent="0.2"/>
    <row r="39453" x14ac:dyDescent="0.2"/>
    <row r="39454" x14ac:dyDescent="0.2"/>
    <row r="39455" x14ac:dyDescent="0.2"/>
    <row r="39456" x14ac:dyDescent="0.2"/>
    <row r="39457" x14ac:dyDescent="0.2"/>
    <row r="39458" x14ac:dyDescent="0.2"/>
    <row r="39459" x14ac:dyDescent="0.2"/>
    <row r="39460" x14ac:dyDescent="0.2"/>
    <row r="39461" x14ac:dyDescent="0.2"/>
    <row r="39462" x14ac:dyDescent="0.2"/>
    <row r="39463" x14ac:dyDescent="0.2"/>
    <row r="39464" x14ac:dyDescent="0.2"/>
    <row r="39465" x14ac:dyDescent="0.2"/>
    <row r="39466" x14ac:dyDescent="0.2"/>
    <row r="39467" x14ac:dyDescent="0.2"/>
    <row r="39468" x14ac:dyDescent="0.2"/>
    <row r="39469" x14ac:dyDescent="0.2"/>
    <row r="39470" x14ac:dyDescent="0.2"/>
    <row r="39471" x14ac:dyDescent="0.2"/>
    <row r="39472" x14ac:dyDescent="0.2"/>
    <row r="39473" x14ac:dyDescent="0.2"/>
    <row r="39474" x14ac:dyDescent="0.2"/>
    <row r="39475" x14ac:dyDescent="0.2"/>
    <row r="39476" x14ac:dyDescent="0.2"/>
    <row r="39477" x14ac:dyDescent="0.2"/>
    <row r="39478" x14ac:dyDescent="0.2"/>
    <row r="39479" x14ac:dyDescent="0.2"/>
    <row r="39480" x14ac:dyDescent="0.2"/>
    <row r="39481" x14ac:dyDescent="0.2"/>
    <row r="39482" x14ac:dyDescent="0.2"/>
    <row r="39483" x14ac:dyDescent="0.2"/>
    <row r="39484" x14ac:dyDescent="0.2"/>
    <row r="39485" x14ac:dyDescent="0.2"/>
    <row r="39486" x14ac:dyDescent="0.2"/>
    <row r="39487" x14ac:dyDescent="0.2"/>
    <row r="39488" x14ac:dyDescent="0.2"/>
    <row r="39489" x14ac:dyDescent="0.2"/>
    <row r="39490" x14ac:dyDescent="0.2"/>
    <row r="39491" x14ac:dyDescent="0.2"/>
    <row r="39492" x14ac:dyDescent="0.2"/>
    <row r="39493" x14ac:dyDescent="0.2"/>
    <row r="39494" x14ac:dyDescent="0.2"/>
    <row r="39495" x14ac:dyDescent="0.2"/>
    <row r="39496" x14ac:dyDescent="0.2"/>
    <row r="39497" x14ac:dyDescent="0.2"/>
    <row r="39498" x14ac:dyDescent="0.2"/>
    <row r="39499" x14ac:dyDescent="0.2"/>
    <row r="39500" x14ac:dyDescent="0.2"/>
    <row r="39501" x14ac:dyDescent="0.2"/>
    <row r="39502" x14ac:dyDescent="0.2"/>
    <row r="39503" x14ac:dyDescent="0.2"/>
    <row r="39504" x14ac:dyDescent="0.2"/>
    <row r="39505" x14ac:dyDescent="0.2"/>
    <row r="39506" x14ac:dyDescent="0.2"/>
    <row r="39507" x14ac:dyDescent="0.2"/>
    <row r="39508" x14ac:dyDescent="0.2"/>
    <row r="39509" x14ac:dyDescent="0.2"/>
    <row r="39510" x14ac:dyDescent="0.2"/>
    <row r="39511" x14ac:dyDescent="0.2"/>
    <row r="39512" x14ac:dyDescent="0.2"/>
    <row r="39513" x14ac:dyDescent="0.2"/>
    <row r="39514" x14ac:dyDescent="0.2"/>
    <row r="39515" x14ac:dyDescent="0.2"/>
    <row r="39516" x14ac:dyDescent="0.2"/>
    <row r="39517" x14ac:dyDescent="0.2"/>
    <row r="39518" x14ac:dyDescent="0.2"/>
    <row r="39519" x14ac:dyDescent="0.2"/>
    <row r="39520" x14ac:dyDescent="0.2"/>
    <row r="39521" x14ac:dyDescent="0.2"/>
    <row r="39522" x14ac:dyDescent="0.2"/>
    <row r="39523" x14ac:dyDescent="0.2"/>
    <row r="39524" x14ac:dyDescent="0.2"/>
    <row r="39525" x14ac:dyDescent="0.2"/>
    <row r="39526" x14ac:dyDescent="0.2"/>
    <row r="39527" x14ac:dyDescent="0.2"/>
    <row r="39528" x14ac:dyDescent="0.2"/>
    <row r="39529" x14ac:dyDescent="0.2"/>
    <row r="39530" x14ac:dyDescent="0.2"/>
    <row r="39531" x14ac:dyDescent="0.2"/>
    <row r="39532" x14ac:dyDescent="0.2"/>
    <row r="39533" x14ac:dyDescent="0.2"/>
    <row r="39534" x14ac:dyDescent="0.2"/>
    <row r="39535" x14ac:dyDescent="0.2"/>
    <row r="39536" x14ac:dyDescent="0.2"/>
    <row r="39537" x14ac:dyDescent="0.2"/>
    <row r="39538" x14ac:dyDescent="0.2"/>
    <row r="39539" x14ac:dyDescent="0.2"/>
    <row r="39540" x14ac:dyDescent="0.2"/>
    <row r="39541" x14ac:dyDescent="0.2"/>
    <row r="39542" x14ac:dyDescent="0.2"/>
    <row r="39543" x14ac:dyDescent="0.2"/>
    <row r="39544" x14ac:dyDescent="0.2"/>
    <row r="39545" x14ac:dyDescent="0.2"/>
    <row r="39546" x14ac:dyDescent="0.2"/>
    <row r="39547" x14ac:dyDescent="0.2"/>
    <row r="39548" x14ac:dyDescent="0.2"/>
    <row r="39549" x14ac:dyDescent="0.2"/>
    <row r="39550" x14ac:dyDescent="0.2"/>
    <row r="39551" x14ac:dyDescent="0.2"/>
    <row r="39552" x14ac:dyDescent="0.2"/>
    <row r="39553" x14ac:dyDescent="0.2"/>
    <row r="39554" x14ac:dyDescent="0.2"/>
    <row r="39555" x14ac:dyDescent="0.2"/>
    <row r="39556" x14ac:dyDescent="0.2"/>
    <row r="39557" x14ac:dyDescent="0.2"/>
    <row r="39558" x14ac:dyDescent="0.2"/>
    <row r="39559" x14ac:dyDescent="0.2"/>
    <row r="39560" x14ac:dyDescent="0.2"/>
    <row r="39561" x14ac:dyDescent="0.2"/>
    <row r="39562" x14ac:dyDescent="0.2"/>
    <row r="39563" x14ac:dyDescent="0.2"/>
    <row r="39564" x14ac:dyDescent="0.2"/>
    <row r="39565" x14ac:dyDescent="0.2"/>
    <row r="39566" x14ac:dyDescent="0.2"/>
    <row r="39567" x14ac:dyDescent="0.2"/>
    <row r="39568" x14ac:dyDescent="0.2"/>
    <row r="39569" x14ac:dyDescent="0.2"/>
    <row r="39570" x14ac:dyDescent="0.2"/>
    <row r="39571" x14ac:dyDescent="0.2"/>
    <row r="39572" x14ac:dyDescent="0.2"/>
    <row r="39573" x14ac:dyDescent="0.2"/>
    <row r="39574" x14ac:dyDescent="0.2"/>
    <row r="39575" x14ac:dyDescent="0.2"/>
    <row r="39576" x14ac:dyDescent="0.2"/>
    <row r="39577" x14ac:dyDescent="0.2"/>
    <row r="39578" x14ac:dyDescent="0.2"/>
    <row r="39579" x14ac:dyDescent="0.2"/>
    <row r="39580" x14ac:dyDescent="0.2"/>
    <row r="39581" x14ac:dyDescent="0.2"/>
    <row r="39582" x14ac:dyDescent="0.2"/>
    <row r="39583" x14ac:dyDescent="0.2"/>
    <row r="39584" x14ac:dyDescent="0.2"/>
    <row r="39585" x14ac:dyDescent="0.2"/>
    <row r="39586" x14ac:dyDescent="0.2"/>
    <row r="39587" x14ac:dyDescent="0.2"/>
    <row r="39588" x14ac:dyDescent="0.2"/>
    <row r="39589" x14ac:dyDescent="0.2"/>
    <row r="39590" x14ac:dyDescent="0.2"/>
    <row r="39591" x14ac:dyDescent="0.2"/>
    <row r="39592" x14ac:dyDescent="0.2"/>
    <row r="39593" x14ac:dyDescent="0.2"/>
    <row r="39594" x14ac:dyDescent="0.2"/>
    <row r="39595" x14ac:dyDescent="0.2"/>
    <row r="39596" x14ac:dyDescent="0.2"/>
    <row r="39597" x14ac:dyDescent="0.2"/>
    <row r="39598" x14ac:dyDescent="0.2"/>
    <row r="39599" x14ac:dyDescent="0.2"/>
    <row r="39600" x14ac:dyDescent="0.2"/>
    <row r="39601" x14ac:dyDescent="0.2"/>
    <row r="39602" x14ac:dyDescent="0.2"/>
    <row r="39603" x14ac:dyDescent="0.2"/>
    <row r="39604" x14ac:dyDescent="0.2"/>
    <row r="39605" x14ac:dyDescent="0.2"/>
    <row r="39606" x14ac:dyDescent="0.2"/>
    <row r="39607" x14ac:dyDescent="0.2"/>
    <row r="39608" x14ac:dyDescent="0.2"/>
    <row r="39609" x14ac:dyDescent="0.2"/>
    <row r="39610" x14ac:dyDescent="0.2"/>
    <row r="39611" x14ac:dyDescent="0.2"/>
    <row r="39612" x14ac:dyDescent="0.2"/>
    <row r="39613" x14ac:dyDescent="0.2"/>
    <row r="39614" x14ac:dyDescent="0.2"/>
    <row r="39615" x14ac:dyDescent="0.2"/>
    <row r="39616" x14ac:dyDescent="0.2"/>
    <row r="39617" x14ac:dyDescent="0.2"/>
    <row r="39618" x14ac:dyDescent="0.2"/>
    <row r="39619" x14ac:dyDescent="0.2"/>
    <row r="39620" x14ac:dyDescent="0.2"/>
    <row r="39621" x14ac:dyDescent="0.2"/>
    <row r="39622" x14ac:dyDescent="0.2"/>
    <row r="39623" x14ac:dyDescent="0.2"/>
    <row r="39624" x14ac:dyDescent="0.2"/>
    <row r="39625" x14ac:dyDescent="0.2"/>
    <row r="39626" x14ac:dyDescent="0.2"/>
    <row r="39627" x14ac:dyDescent="0.2"/>
    <row r="39628" x14ac:dyDescent="0.2"/>
    <row r="39629" x14ac:dyDescent="0.2"/>
    <row r="39630" x14ac:dyDescent="0.2"/>
    <row r="39631" x14ac:dyDescent="0.2"/>
    <row r="39632" x14ac:dyDescent="0.2"/>
    <row r="39633" x14ac:dyDescent="0.2"/>
    <row r="39634" x14ac:dyDescent="0.2"/>
    <row r="39635" x14ac:dyDescent="0.2"/>
    <row r="39636" x14ac:dyDescent="0.2"/>
    <row r="39637" x14ac:dyDescent="0.2"/>
    <row r="39638" x14ac:dyDescent="0.2"/>
    <row r="39639" x14ac:dyDescent="0.2"/>
    <row r="39640" x14ac:dyDescent="0.2"/>
    <row r="39641" x14ac:dyDescent="0.2"/>
    <row r="39642" x14ac:dyDescent="0.2"/>
    <row r="39643" x14ac:dyDescent="0.2"/>
    <row r="39644" x14ac:dyDescent="0.2"/>
    <row r="39645" x14ac:dyDescent="0.2"/>
    <row r="39646" x14ac:dyDescent="0.2"/>
    <row r="39647" x14ac:dyDescent="0.2"/>
    <row r="39648" x14ac:dyDescent="0.2"/>
    <row r="39649" x14ac:dyDescent="0.2"/>
    <row r="39650" x14ac:dyDescent="0.2"/>
    <row r="39651" x14ac:dyDescent="0.2"/>
    <row r="39652" x14ac:dyDescent="0.2"/>
    <row r="39653" x14ac:dyDescent="0.2"/>
    <row r="39654" x14ac:dyDescent="0.2"/>
    <row r="39655" x14ac:dyDescent="0.2"/>
    <row r="39656" x14ac:dyDescent="0.2"/>
    <row r="39657" x14ac:dyDescent="0.2"/>
    <row r="39658" x14ac:dyDescent="0.2"/>
    <row r="39659" x14ac:dyDescent="0.2"/>
    <row r="39660" x14ac:dyDescent="0.2"/>
    <row r="39661" x14ac:dyDescent="0.2"/>
    <row r="39662" x14ac:dyDescent="0.2"/>
    <row r="39663" x14ac:dyDescent="0.2"/>
    <row r="39664" x14ac:dyDescent="0.2"/>
    <row r="39665" x14ac:dyDescent="0.2"/>
    <row r="39666" x14ac:dyDescent="0.2"/>
    <row r="39667" x14ac:dyDescent="0.2"/>
    <row r="39668" x14ac:dyDescent="0.2"/>
    <row r="39669" x14ac:dyDescent="0.2"/>
    <row r="39670" x14ac:dyDescent="0.2"/>
    <row r="39671" x14ac:dyDescent="0.2"/>
    <row r="39672" x14ac:dyDescent="0.2"/>
    <row r="39673" x14ac:dyDescent="0.2"/>
    <row r="39674" x14ac:dyDescent="0.2"/>
    <row r="39675" x14ac:dyDescent="0.2"/>
    <row r="39676" x14ac:dyDescent="0.2"/>
    <row r="39677" x14ac:dyDescent="0.2"/>
    <row r="39678" x14ac:dyDescent="0.2"/>
    <row r="39679" x14ac:dyDescent="0.2"/>
    <row r="39680" x14ac:dyDescent="0.2"/>
    <row r="39681" x14ac:dyDescent="0.2"/>
    <row r="39682" x14ac:dyDescent="0.2"/>
    <row r="39683" x14ac:dyDescent="0.2"/>
    <row r="39684" x14ac:dyDescent="0.2"/>
    <row r="39685" x14ac:dyDescent="0.2"/>
    <row r="39686" x14ac:dyDescent="0.2"/>
    <row r="39687" x14ac:dyDescent="0.2"/>
    <row r="39688" x14ac:dyDescent="0.2"/>
    <row r="39689" x14ac:dyDescent="0.2"/>
    <row r="39690" x14ac:dyDescent="0.2"/>
    <row r="39691" x14ac:dyDescent="0.2"/>
    <row r="39692" x14ac:dyDescent="0.2"/>
    <row r="39693" x14ac:dyDescent="0.2"/>
    <row r="39694" x14ac:dyDescent="0.2"/>
    <row r="39695" x14ac:dyDescent="0.2"/>
    <row r="39696" x14ac:dyDescent="0.2"/>
    <row r="39697" x14ac:dyDescent="0.2"/>
    <row r="39698" x14ac:dyDescent="0.2"/>
    <row r="39699" x14ac:dyDescent="0.2"/>
    <row r="39700" x14ac:dyDescent="0.2"/>
    <row r="39701" x14ac:dyDescent="0.2"/>
    <row r="39702" x14ac:dyDescent="0.2"/>
    <row r="39703" x14ac:dyDescent="0.2"/>
    <row r="39704" x14ac:dyDescent="0.2"/>
    <row r="39705" x14ac:dyDescent="0.2"/>
    <row r="39706" x14ac:dyDescent="0.2"/>
    <row r="39707" x14ac:dyDescent="0.2"/>
    <row r="39708" x14ac:dyDescent="0.2"/>
    <row r="39709" x14ac:dyDescent="0.2"/>
    <row r="39710" x14ac:dyDescent="0.2"/>
    <row r="39711" x14ac:dyDescent="0.2"/>
    <row r="39712" x14ac:dyDescent="0.2"/>
    <row r="39713" x14ac:dyDescent="0.2"/>
    <row r="39714" x14ac:dyDescent="0.2"/>
    <row r="39715" x14ac:dyDescent="0.2"/>
    <row r="39716" x14ac:dyDescent="0.2"/>
    <row r="39717" x14ac:dyDescent="0.2"/>
    <row r="39718" x14ac:dyDescent="0.2"/>
    <row r="39719" x14ac:dyDescent="0.2"/>
    <row r="39720" x14ac:dyDescent="0.2"/>
    <row r="39721" x14ac:dyDescent="0.2"/>
    <row r="39722" x14ac:dyDescent="0.2"/>
    <row r="39723" x14ac:dyDescent="0.2"/>
    <row r="39724" x14ac:dyDescent="0.2"/>
    <row r="39725" x14ac:dyDescent="0.2"/>
    <row r="39726" x14ac:dyDescent="0.2"/>
    <row r="39727" x14ac:dyDescent="0.2"/>
    <row r="39728" x14ac:dyDescent="0.2"/>
    <row r="39729" x14ac:dyDescent="0.2"/>
    <row r="39730" x14ac:dyDescent="0.2"/>
    <row r="39731" x14ac:dyDescent="0.2"/>
    <row r="39732" x14ac:dyDescent="0.2"/>
    <row r="39733" x14ac:dyDescent="0.2"/>
    <row r="39734" x14ac:dyDescent="0.2"/>
    <row r="39735" x14ac:dyDescent="0.2"/>
    <row r="39736" x14ac:dyDescent="0.2"/>
    <row r="39737" x14ac:dyDescent="0.2"/>
    <row r="39738" x14ac:dyDescent="0.2"/>
    <row r="39739" x14ac:dyDescent="0.2"/>
    <row r="39740" x14ac:dyDescent="0.2"/>
    <row r="39741" x14ac:dyDescent="0.2"/>
    <row r="39742" x14ac:dyDescent="0.2"/>
    <row r="39743" x14ac:dyDescent="0.2"/>
    <row r="39744" x14ac:dyDescent="0.2"/>
    <row r="39745" x14ac:dyDescent="0.2"/>
    <row r="39746" x14ac:dyDescent="0.2"/>
    <row r="39747" x14ac:dyDescent="0.2"/>
    <row r="39748" x14ac:dyDescent="0.2"/>
    <row r="39749" x14ac:dyDescent="0.2"/>
    <row r="39750" x14ac:dyDescent="0.2"/>
    <row r="39751" x14ac:dyDescent="0.2"/>
    <row r="39752" x14ac:dyDescent="0.2"/>
    <row r="39753" x14ac:dyDescent="0.2"/>
    <row r="39754" x14ac:dyDescent="0.2"/>
    <row r="39755" x14ac:dyDescent="0.2"/>
    <row r="39756" x14ac:dyDescent="0.2"/>
    <row r="39757" x14ac:dyDescent="0.2"/>
    <row r="39758" x14ac:dyDescent="0.2"/>
    <row r="39759" x14ac:dyDescent="0.2"/>
    <row r="39760" x14ac:dyDescent="0.2"/>
    <row r="39761" x14ac:dyDescent="0.2"/>
    <row r="39762" x14ac:dyDescent="0.2"/>
    <row r="39763" x14ac:dyDescent="0.2"/>
    <row r="39764" x14ac:dyDescent="0.2"/>
    <row r="39765" x14ac:dyDescent="0.2"/>
    <row r="39766" x14ac:dyDescent="0.2"/>
    <row r="39767" x14ac:dyDescent="0.2"/>
    <row r="39768" x14ac:dyDescent="0.2"/>
    <row r="39769" x14ac:dyDescent="0.2"/>
    <row r="39770" x14ac:dyDescent="0.2"/>
    <row r="39771" x14ac:dyDescent="0.2"/>
    <row r="39772" x14ac:dyDescent="0.2"/>
    <row r="39773" x14ac:dyDescent="0.2"/>
    <row r="39774" x14ac:dyDescent="0.2"/>
    <row r="39775" x14ac:dyDescent="0.2"/>
    <row r="39776" x14ac:dyDescent="0.2"/>
    <row r="39777" x14ac:dyDescent="0.2"/>
    <row r="39778" x14ac:dyDescent="0.2"/>
    <row r="39779" x14ac:dyDescent="0.2"/>
    <row r="39780" x14ac:dyDescent="0.2"/>
    <row r="39781" x14ac:dyDescent="0.2"/>
    <row r="39782" x14ac:dyDescent="0.2"/>
    <row r="39783" x14ac:dyDescent="0.2"/>
    <row r="39784" x14ac:dyDescent="0.2"/>
    <row r="39785" x14ac:dyDescent="0.2"/>
    <row r="39786" x14ac:dyDescent="0.2"/>
    <row r="39787" x14ac:dyDescent="0.2"/>
    <row r="39788" x14ac:dyDescent="0.2"/>
    <row r="39789" x14ac:dyDescent="0.2"/>
    <row r="39790" x14ac:dyDescent="0.2"/>
    <row r="39791" x14ac:dyDescent="0.2"/>
    <row r="39792" x14ac:dyDescent="0.2"/>
    <row r="39793" x14ac:dyDescent="0.2"/>
    <row r="39794" x14ac:dyDescent="0.2"/>
    <row r="39795" x14ac:dyDescent="0.2"/>
    <row r="39796" x14ac:dyDescent="0.2"/>
    <row r="39797" x14ac:dyDescent="0.2"/>
    <row r="39798" x14ac:dyDescent="0.2"/>
    <row r="39799" x14ac:dyDescent="0.2"/>
    <row r="39800" x14ac:dyDescent="0.2"/>
    <row r="39801" x14ac:dyDescent="0.2"/>
    <row r="39802" x14ac:dyDescent="0.2"/>
    <row r="39803" x14ac:dyDescent="0.2"/>
    <row r="39804" x14ac:dyDescent="0.2"/>
    <row r="39805" x14ac:dyDescent="0.2"/>
    <row r="39806" x14ac:dyDescent="0.2"/>
    <row r="39807" x14ac:dyDescent="0.2"/>
    <row r="39808" x14ac:dyDescent="0.2"/>
    <row r="39809" x14ac:dyDescent="0.2"/>
    <row r="39810" x14ac:dyDescent="0.2"/>
    <row r="39811" x14ac:dyDescent="0.2"/>
    <row r="39812" x14ac:dyDescent="0.2"/>
    <row r="39813" x14ac:dyDescent="0.2"/>
    <row r="39814" x14ac:dyDescent="0.2"/>
    <row r="39815" x14ac:dyDescent="0.2"/>
    <row r="39816" x14ac:dyDescent="0.2"/>
    <row r="39817" x14ac:dyDescent="0.2"/>
    <row r="39818" x14ac:dyDescent="0.2"/>
    <row r="39819" x14ac:dyDescent="0.2"/>
    <row r="39820" x14ac:dyDescent="0.2"/>
    <row r="39821" x14ac:dyDescent="0.2"/>
    <row r="39822" x14ac:dyDescent="0.2"/>
    <row r="39823" x14ac:dyDescent="0.2"/>
    <row r="39824" x14ac:dyDescent="0.2"/>
    <row r="39825" x14ac:dyDescent="0.2"/>
    <row r="39826" x14ac:dyDescent="0.2"/>
    <row r="39827" x14ac:dyDescent="0.2"/>
    <row r="39828" x14ac:dyDescent="0.2"/>
    <row r="39829" x14ac:dyDescent="0.2"/>
    <row r="39830" x14ac:dyDescent="0.2"/>
    <row r="39831" x14ac:dyDescent="0.2"/>
    <row r="39832" x14ac:dyDescent="0.2"/>
    <row r="39833" x14ac:dyDescent="0.2"/>
    <row r="39834" x14ac:dyDescent="0.2"/>
    <row r="39835" x14ac:dyDescent="0.2"/>
    <row r="39836" x14ac:dyDescent="0.2"/>
    <row r="39837" x14ac:dyDescent="0.2"/>
    <row r="39838" x14ac:dyDescent="0.2"/>
    <row r="39839" x14ac:dyDescent="0.2"/>
    <row r="39840" x14ac:dyDescent="0.2"/>
    <row r="39841" x14ac:dyDescent="0.2"/>
    <row r="39842" x14ac:dyDescent="0.2"/>
    <row r="39843" x14ac:dyDescent="0.2"/>
    <row r="39844" x14ac:dyDescent="0.2"/>
    <row r="39845" x14ac:dyDescent="0.2"/>
    <row r="39846" x14ac:dyDescent="0.2"/>
    <row r="39847" x14ac:dyDescent="0.2"/>
    <row r="39848" x14ac:dyDescent="0.2"/>
    <row r="39849" x14ac:dyDescent="0.2"/>
    <row r="39850" x14ac:dyDescent="0.2"/>
    <row r="39851" x14ac:dyDescent="0.2"/>
    <row r="39852" x14ac:dyDescent="0.2"/>
    <row r="39853" x14ac:dyDescent="0.2"/>
    <row r="39854" x14ac:dyDescent="0.2"/>
    <row r="39855" x14ac:dyDescent="0.2"/>
    <row r="39856" x14ac:dyDescent="0.2"/>
    <row r="39857" x14ac:dyDescent="0.2"/>
    <row r="39858" x14ac:dyDescent="0.2"/>
    <row r="39859" x14ac:dyDescent="0.2"/>
    <row r="39860" x14ac:dyDescent="0.2"/>
    <row r="39861" x14ac:dyDescent="0.2"/>
    <row r="39862" x14ac:dyDescent="0.2"/>
    <row r="39863" x14ac:dyDescent="0.2"/>
    <row r="39864" x14ac:dyDescent="0.2"/>
    <row r="39865" x14ac:dyDescent="0.2"/>
    <row r="39866" x14ac:dyDescent="0.2"/>
    <row r="39867" x14ac:dyDescent="0.2"/>
    <row r="39868" x14ac:dyDescent="0.2"/>
    <row r="39869" x14ac:dyDescent="0.2"/>
    <row r="39870" x14ac:dyDescent="0.2"/>
    <row r="39871" x14ac:dyDescent="0.2"/>
    <row r="39872" x14ac:dyDescent="0.2"/>
    <row r="39873" x14ac:dyDescent="0.2"/>
    <row r="39874" x14ac:dyDescent="0.2"/>
    <row r="39875" x14ac:dyDescent="0.2"/>
    <row r="39876" x14ac:dyDescent="0.2"/>
    <row r="39877" x14ac:dyDescent="0.2"/>
    <row r="39878" x14ac:dyDescent="0.2"/>
    <row r="39879" x14ac:dyDescent="0.2"/>
    <row r="39880" x14ac:dyDescent="0.2"/>
    <row r="39881" x14ac:dyDescent="0.2"/>
    <row r="39882" x14ac:dyDescent="0.2"/>
    <row r="39883" x14ac:dyDescent="0.2"/>
    <row r="39884" x14ac:dyDescent="0.2"/>
    <row r="39885" x14ac:dyDescent="0.2"/>
    <row r="39886" x14ac:dyDescent="0.2"/>
    <row r="39887" x14ac:dyDescent="0.2"/>
    <row r="39888" x14ac:dyDescent="0.2"/>
    <row r="39889" x14ac:dyDescent="0.2"/>
    <row r="39890" x14ac:dyDescent="0.2"/>
    <row r="39891" x14ac:dyDescent="0.2"/>
    <row r="39892" x14ac:dyDescent="0.2"/>
    <row r="39893" x14ac:dyDescent="0.2"/>
    <row r="39894" x14ac:dyDescent="0.2"/>
    <row r="39895" x14ac:dyDescent="0.2"/>
    <row r="39896" x14ac:dyDescent="0.2"/>
    <row r="39897" x14ac:dyDescent="0.2"/>
    <row r="39898" x14ac:dyDescent="0.2"/>
    <row r="39899" x14ac:dyDescent="0.2"/>
    <row r="39900" x14ac:dyDescent="0.2"/>
    <row r="39901" x14ac:dyDescent="0.2"/>
    <row r="39902" x14ac:dyDescent="0.2"/>
    <row r="39903" x14ac:dyDescent="0.2"/>
    <row r="39904" x14ac:dyDescent="0.2"/>
    <row r="39905" x14ac:dyDescent="0.2"/>
    <row r="39906" x14ac:dyDescent="0.2"/>
    <row r="39907" x14ac:dyDescent="0.2"/>
    <row r="39908" x14ac:dyDescent="0.2"/>
    <row r="39909" x14ac:dyDescent="0.2"/>
    <row r="39910" x14ac:dyDescent="0.2"/>
    <row r="39911" x14ac:dyDescent="0.2"/>
    <row r="39912" x14ac:dyDescent="0.2"/>
    <row r="39913" x14ac:dyDescent="0.2"/>
    <row r="39914" x14ac:dyDescent="0.2"/>
    <row r="39915" x14ac:dyDescent="0.2"/>
    <row r="39916" x14ac:dyDescent="0.2"/>
    <row r="39917" x14ac:dyDescent="0.2"/>
    <row r="39918" x14ac:dyDescent="0.2"/>
    <row r="39919" x14ac:dyDescent="0.2"/>
    <row r="39920" x14ac:dyDescent="0.2"/>
    <row r="39921" x14ac:dyDescent="0.2"/>
    <row r="39922" x14ac:dyDescent="0.2"/>
    <row r="39923" x14ac:dyDescent="0.2"/>
    <row r="39924" x14ac:dyDescent="0.2"/>
    <row r="39925" x14ac:dyDescent="0.2"/>
    <row r="39926" x14ac:dyDescent="0.2"/>
    <row r="39927" x14ac:dyDescent="0.2"/>
    <row r="39928" x14ac:dyDescent="0.2"/>
    <row r="39929" x14ac:dyDescent="0.2"/>
    <row r="39930" x14ac:dyDescent="0.2"/>
    <row r="39931" x14ac:dyDescent="0.2"/>
    <row r="39932" x14ac:dyDescent="0.2"/>
    <row r="39933" x14ac:dyDescent="0.2"/>
    <row r="39934" x14ac:dyDescent="0.2"/>
    <row r="39935" x14ac:dyDescent="0.2"/>
    <row r="39936" x14ac:dyDescent="0.2"/>
    <row r="39937" x14ac:dyDescent="0.2"/>
    <row r="39938" x14ac:dyDescent="0.2"/>
    <row r="39939" x14ac:dyDescent="0.2"/>
    <row r="39940" x14ac:dyDescent="0.2"/>
    <row r="39941" x14ac:dyDescent="0.2"/>
    <row r="39942" x14ac:dyDescent="0.2"/>
    <row r="39943" x14ac:dyDescent="0.2"/>
    <row r="39944" x14ac:dyDescent="0.2"/>
    <row r="39945" x14ac:dyDescent="0.2"/>
    <row r="39946" x14ac:dyDescent="0.2"/>
    <row r="39947" x14ac:dyDescent="0.2"/>
    <row r="39948" x14ac:dyDescent="0.2"/>
    <row r="39949" x14ac:dyDescent="0.2"/>
    <row r="39950" x14ac:dyDescent="0.2"/>
    <row r="39951" x14ac:dyDescent="0.2"/>
    <row r="39952" x14ac:dyDescent="0.2"/>
    <row r="39953" x14ac:dyDescent="0.2"/>
    <row r="39954" x14ac:dyDescent="0.2"/>
    <row r="39955" x14ac:dyDescent="0.2"/>
    <row r="39956" x14ac:dyDescent="0.2"/>
    <row r="39957" x14ac:dyDescent="0.2"/>
    <row r="39958" x14ac:dyDescent="0.2"/>
    <row r="39959" x14ac:dyDescent="0.2"/>
    <row r="39960" x14ac:dyDescent="0.2"/>
    <row r="39961" x14ac:dyDescent="0.2"/>
    <row r="39962" x14ac:dyDescent="0.2"/>
    <row r="39963" x14ac:dyDescent="0.2"/>
    <row r="39964" x14ac:dyDescent="0.2"/>
    <row r="39965" x14ac:dyDescent="0.2"/>
    <row r="39966" x14ac:dyDescent="0.2"/>
    <row r="39967" x14ac:dyDescent="0.2"/>
    <row r="39968" x14ac:dyDescent="0.2"/>
    <row r="39969" x14ac:dyDescent="0.2"/>
    <row r="39970" x14ac:dyDescent="0.2"/>
    <row r="39971" x14ac:dyDescent="0.2"/>
    <row r="39972" x14ac:dyDescent="0.2"/>
    <row r="39973" x14ac:dyDescent="0.2"/>
    <row r="39974" x14ac:dyDescent="0.2"/>
    <row r="39975" x14ac:dyDescent="0.2"/>
    <row r="39976" x14ac:dyDescent="0.2"/>
    <row r="39977" x14ac:dyDescent="0.2"/>
    <row r="39978" x14ac:dyDescent="0.2"/>
    <row r="39979" x14ac:dyDescent="0.2"/>
    <row r="39980" x14ac:dyDescent="0.2"/>
    <row r="39981" x14ac:dyDescent="0.2"/>
    <row r="39982" x14ac:dyDescent="0.2"/>
    <row r="39983" x14ac:dyDescent="0.2"/>
    <row r="39984" x14ac:dyDescent="0.2"/>
    <row r="39985" x14ac:dyDescent="0.2"/>
    <row r="39986" x14ac:dyDescent="0.2"/>
    <row r="39987" x14ac:dyDescent="0.2"/>
    <row r="39988" x14ac:dyDescent="0.2"/>
    <row r="39989" x14ac:dyDescent="0.2"/>
    <row r="39990" x14ac:dyDescent="0.2"/>
    <row r="39991" x14ac:dyDescent="0.2"/>
    <row r="39992" x14ac:dyDescent="0.2"/>
    <row r="39993" x14ac:dyDescent="0.2"/>
    <row r="39994" x14ac:dyDescent="0.2"/>
    <row r="39995" x14ac:dyDescent="0.2"/>
    <row r="39996" x14ac:dyDescent="0.2"/>
    <row r="39997" x14ac:dyDescent="0.2"/>
    <row r="39998" x14ac:dyDescent="0.2"/>
    <row r="39999" x14ac:dyDescent="0.2"/>
    <row r="40000" x14ac:dyDescent="0.2"/>
    <row r="40001" x14ac:dyDescent="0.2"/>
    <row r="40002" x14ac:dyDescent="0.2"/>
    <row r="40003" x14ac:dyDescent="0.2"/>
    <row r="40004" x14ac:dyDescent="0.2"/>
    <row r="40005" x14ac:dyDescent="0.2"/>
    <row r="40006" x14ac:dyDescent="0.2"/>
    <row r="40007" x14ac:dyDescent="0.2"/>
    <row r="40008" x14ac:dyDescent="0.2"/>
    <row r="40009" x14ac:dyDescent="0.2"/>
    <row r="40010" x14ac:dyDescent="0.2"/>
    <row r="40011" x14ac:dyDescent="0.2"/>
    <row r="40012" x14ac:dyDescent="0.2"/>
    <row r="40013" x14ac:dyDescent="0.2"/>
    <row r="40014" x14ac:dyDescent="0.2"/>
    <row r="40015" x14ac:dyDescent="0.2"/>
    <row r="40016" x14ac:dyDescent="0.2"/>
    <row r="40017" x14ac:dyDescent="0.2"/>
    <row r="40018" x14ac:dyDescent="0.2"/>
    <row r="40019" x14ac:dyDescent="0.2"/>
    <row r="40020" x14ac:dyDescent="0.2"/>
    <row r="40021" x14ac:dyDescent="0.2"/>
    <row r="40022" x14ac:dyDescent="0.2"/>
    <row r="40023" x14ac:dyDescent="0.2"/>
    <row r="40024" x14ac:dyDescent="0.2"/>
    <row r="40025" x14ac:dyDescent="0.2"/>
    <row r="40026" x14ac:dyDescent="0.2"/>
    <row r="40027" x14ac:dyDescent="0.2"/>
    <row r="40028" x14ac:dyDescent="0.2"/>
    <row r="40029" x14ac:dyDescent="0.2"/>
    <row r="40030" x14ac:dyDescent="0.2"/>
    <row r="40031" x14ac:dyDescent="0.2"/>
    <row r="40032" x14ac:dyDescent="0.2"/>
    <row r="40033" x14ac:dyDescent="0.2"/>
    <row r="40034" x14ac:dyDescent="0.2"/>
    <row r="40035" x14ac:dyDescent="0.2"/>
    <row r="40036" x14ac:dyDescent="0.2"/>
    <row r="40037" x14ac:dyDescent="0.2"/>
    <row r="40038" x14ac:dyDescent="0.2"/>
    <row r="40039" x14ac:dyDescent="0.2"/>
    <row r="40040" x14ac:dyDescent="0.2"/>
    <row r="40041" x14ac:dyDescent="0.2"/>
    <row r="40042" x14ac:dyDescent="0.2"/>
    <row r="40043" x14ac:dyDescent="0.2"/>
    <row r="40044" x14ac:dyDescent="0.2"/>
    <row r="40045" x14ac:dyDescent="0.2"/>
    <row r="40046" x14ac:dyDescent="0.2"/>
    <row r="40047" x14ac:dyDescent="0.2"/>
    <row r="40048" x14ac:dyDescent="0.2"/>
    <row r="40049" x14ac:dyDescent="0.2"/>
    <row r="40050" x14ac:dyDescent="0.2"/>
    <row r="40051" x14ac:dyDescent="0.2"/>
    <row r="40052" x14ac:dyDescent="0.2"/>
    <row r="40053" x14ac:dyDescent="0.2"/>
    <row r="40054" x14ac:dyDescent="0.2"/>
    <row r="40055" x14ac:dyDescent="0.2"/>
    <row r="40056" x14ac:dyDescent="0.2"/>
    <row r="40057" x14ac:dyDescent="0.2"/>
    <row r="40058" x14ac:dyDescent="0.2"/>
    <row r="40059" x14ac:dyDescent="0.2"/>
    <row r="40060" x14ac:dyDescent="0.2"/>
    <row r="40061" x14ac:dyDescent="0.2"/>
    <row r="40062" x14ac:dyDescent="0.2"/>
    <row r="40063" x14ac:dyDescent="0.2"/>
    <row r="40064" x14ac:dyDescent="0.2"/>
    <row r="40065" x14ac:dyDescent="0.2"/>
    <row r="40066" x14ac:dyDescent="0.2"/>
    <row r="40067" x14ac:dyDescent="0.2"/>
    <row r="40068" x14ac:dyDescent="0.2"/>
    <row r="40069" x14ac:dyDescent="0.2"/>
    <row r="40070" x14ac:dyDescent="0.2"/>
    <row r="40071" x14ac:dyDescent="0.2"/>
    <row r="40072" x14ac:dyDescent="0.2"/>
    <row r="40073" x14ac:dyDescent="0.2"/>
    <row r="40074" x14ac:dyDescent="0.2"/>
    <row r="40075" x14ac:dyDescent="0.2"/>
    <row r="40076" x14ac:dyDescent="0.2"/>
    <row r="40077" x14ac:dyDescent="0.2"/>
    <row r="40078" x14ac:dyDescent="0.2"/>
    <row r="40079" x14ac:dyDescent="0.2"/>
    <row r="40080" x14ac:dyDescent="0.2"/>
    <row r="40081" x14ac:dyDescent="0.2"/>
    <row r="40082" x14ac:dyDescent="0.2"/>
    <row r="40083" x14ac:dyDescent="0.2"/>
    <row r="40084" x14ac:dyDescent="0.2"/>
    <row r="40085" x14ac:dyDescent="0.2"/>
    <row r="40086" x14ac:dyDescent="0.2"/>
    <row r="40087" x14ac:dyDescent="0.2"/>
    <row r="40088" x14ac:dyDescent="0.2"/>
    <row r="40089" x14ac:dyDescent="0.2"/>
    <row r="40090" x14ac:dyDescent="0.2"/>
    <row r="40091" x14ac:dyDescent="0.2"/>
    <row r="40092" x14ac:dyDescent="0.2"/>
    <row r="40093" x14ac:dyDescent="0.2"/>
    <row r="40094" x14ac:dyDescent="0.2"/>
    <row r="40095" x14ac:dyDescent="0.2"/>
    <row r="40096" x14ac:dyDescent="0.2"/>
    <row r="40097" x14ac:dyDescent="0.2"/>
    <row r="40098" x14ac:dyDescent="0.2"/>
    <row r="40099" x14ac:dyDescent="0.2"/>
    <row r="40100" x14ac:dyDescent="0.2"/>
    <row r="40101" x14ac:dyDescent="0.2"/>
    <row r="40102" x14ac:dyDescent="0.2"/>
    <row r="40103" x14ac:dyDescent="0.2"/>
    <row r="40104" x14ac:dyDescent="0.2"/>
    <row r="40105" x14ac:dyDescent="0.2"/>
    <row r="40106" x14ac:dyDescent="0.2"/>
    <row r="40107" x14ac:dyDescent="0.2"/>
    <row r="40108" x14ac:dyDescent="0.2"/>
    <row r="40109" x14ac:dyDescent="0.2"/>
    <row r="40110" x14ac:dyDescent="0.2"/>
    <row r="40111" x14ac:dyDescent="0.2"/>
    <row r="40112" x14ac:dyDescent="0.2"/>
    <row r="40113" x14ac:dyDescent="0.2"/>
    <row r="40114" x14ac:dyDescent="0.2"/>
    <row r="40115" x14ac:dyDescent="0.2"/>
    <row r="40116" x14ac:dyDescent="0.2"/>
    <row r="40117" x14ac:dyDescent="0.2"/>
    <row r="40118" x14ac:dyDescent="0.2"/>
    <row r="40119" x14ac:dyDescent="0.2"/>
    <row r="40120" x14ac:dyDescent="0.2"/>
    <row r="40121" x14ac:dyDescent="0.2"/>
    <row r="40122" x14ac:dyDescent="0.2"/>
    <row r="40123" x14ac:dyDescent="0.2"/>
    <row r="40124" x14ac:dyDescent="0.2"/>
    <row r="40125" x14ac:dyDescent="0.2"/>
    <row r="40126" x14ac:dyDescent="0.2"/>
    <row r="40127" x14ac:dyDescent="0.2"/>
    <row r="40128" x14ac:dyDescent="0.2"/>
    <row r="40129" x14ac:dyDescent="0.2"/>
    <row r="40130" x14ac:dyDescent="0.2"/>
    <row r="40131" x14ac:dyDescent="0.2"/>
    <row r="40132" x14ac:dyDescent="0.2"/>
    <row r="40133" x14ac:dyDescent="0.2"/>
    <row r="40134" x14ac:dyDescent="0.2"/>
    <row r="40135" x14ac:dyDescent="0.2"/>
    <row r="40136" x14ac:dyDescent="0.2"/>
    <row r="40137" x14ac:dyDescent="0.2"/>
    <row r="40138" x14ac:dyDescent="0.2"/>
    <row r="40139" x14ac:dyDescent="0.2"/>
    <row r="40140" x14ac:dyDescent="0.2"/>
    <row r="40141" x14ac:dyDescent="0.2"/>
    <row r="40142" x14ac:dyDescent="0.2"/>
    <row r="40143" x14ac:dyDescent="0.2"/>
    <row r="40144" x14ac:dyDescent="0.2"/>
    <row r="40145" x14ac:dyDescent="0.2"/>
    <row r="40146" x14ac:dyDescent="0.2"/>
    <row r="40147" x14ac:dyDescent="0.2"/>
    <row r="40148" x14ac:dyDescent="0.2"/>
    <row r="40149" x14ac:dyDescent="0.2"/>
    <row r="40150" x14ac:dyDescent="0.2"/>
    <row r="40151" x14ac:dyDescent="0.2"/>
    <row r="40152" x14ac:dyDescent="0.2"/>
    <row r="40153" x14ac:dyDescent="0.2"/>
    <row r="40154" x14ac:dyDescent="0.2"/>
    <row r="40155" x14ac:dyDescent="0.2"/>
    <row r="40156" x14ac:dyDescent="0.2"/>
    <row r="40157" x14ac:dyDescent="0.2"/>
    <row r="40158" x14ac:dyDescent="0.2"/>
    <row r="40159" x14ac:dyDescent="0.2"/>
    <row r="40160" x14ac:dyDescent="0.2"/>
    <row r="40161" x14ac:dyDescent="0.2"/>
    <row r="40162" x14ac:dyDescent="0.2"/>
    <row r="40163" x14ac:dyDescent="0.2"/>
    <row r="40164" x14ac:dyDescent="0.2"/>
    <row r="40165" x14ac:dyDescent="0.2"/>
    <row r="40166" x14ac:dyDescent="0.2"/>
    <row r="40167" x14ac:dyDescent="0.2"/>
    <row r="40168" x14ac:dyDescent="0.2"/>
    <row r="40169" x14ac:dyDescent="0.2"/>
    <row r="40170" x14ac:dyDescent="0.2"/>
    <row r="40171" x14ac:dyDescent="0.2"/>
    <row r="40172" x14ac:dyDescent="0.2"/>
    <row r="40173" x14ac:dyDescent="0.2"/>
    <row r="40174" x14ac:dyDescent="0.2"/>
    <row r="40175" x14ac:dyDescent="0.2"/>
    <row r="40176" x14ac:dyDescent="0.2"/>
    <row r="40177" x14ac:dyDescent="0.2"/>
    <row r="40178" x14ac:dyDescent="0.2"/>
    <row r="40179" x14ac:dyDescent="0.2"/>
    <row r="40180" x14ac:dyDescent="0.2"/>
    <row r="40181" x14ac:dyDescent="0.2"/>
    <row r="40182" x14ac:dyDescent="0.2"/>
    <row r="40183" x14ac:dyDescent="0.2"/>
    <row r="40184" x14ac:dyDescent="0.2"/>
    <row r="40185" x14ac:dyDescent="0.2"/>
    <row r="40186" x14ac:dyDescent="0.2"/>
    <row r="40187" x14ac:dyDescent="0.2"/>
    <row r="40188" x14ac:dyDescent="0.2"/>
    <row r="40189" x14ac:dyDescent="0.2"/>
    <row r="40190" x14ac:dyDescent="0.2"/>
    <row r="40191" x14ac:dyDescent="0.2"/>
    <row r="40192" x14ac:dyDescent="0.2"/>
    <row r="40193" x14ac:dyDescent="0.2"/>
    <row r="40194" x14ac:dyDescent="0.2"/>
    <row r="40195" x14ac:dyDescent="0.2"/>
    <row r="40196" x14ac:dyDescent="0.2"/>
    <row r="40197" x14ac:dyDescent="0.2"/>
    <row r="40198" x14ac:dyDescent="0.2"/>
    <row r="40199" x14ac:dyDescent="0.2"/>
    <row r="40200" x14ac:dyDescent="0.2"/>
    <row r="40201" x14ac:dyDescent="0.2"/>
    <row r="40202" x14ac:dyDescent="0.2"/>
    <row r="40203" x14ac:dyDescent="0.2"/>
    <row r="40204" x14ac:dyDescent="0.2"/>
    <row r="40205" x14ac:dyDescent="0.2"/>
    <row r="40206" x14ac:dyDescent="0.2"/>
    <row r="40207" x14ac:dyDescent="0.2"/>
    <row r="40208" x14ac:dyDescent="0.2"/>
    <row r="40209" x14ac:dyDescent="0.2"/>
    <row r="40210" x14ac:dyDescent="0.2"/>
    <row r="40211" x14ac:dyDescent="0.2"/>
    <row r="40212" x14ac:dyDescent="0.2"/>
    <row r="40213" x14ac:dyDescent="0.2"/>
    <row r="40214" x14ac:dyDescent="0.2"/>
    <row r="40215" x14ac:dyDescent="0.2"/>
    <row r="40216" x14ac:dyDescent="0.2"/>
    <row r="40217" x14ac:dyDescent="0.2"/>
    <row r="40218" x14ac:dyDescent="0.2"/>
    <row r="40219" x14ac:dyDescent="0.2"/>
    <row r="40220" x14ac:dyDescent="0.2"/>
    <row r="40221" x14ac:dyDescent="0.2"/>
    <row r="40222" x14ac:dyDescent="0.2"/>
    <row r="40223" x14ac:dyDescent="0.2"/>
    <row r="40224" x14ac:dyDescent="0.2"/>
    <row r="40225" x14ac:dyDescent="0.2"/>
    <row r="40226" x14ac:dyDescent="0.2"/>
    <row r="40227" x14ac:dyDescent="0.2"/>
    <row r="40228" x14ac:dyDescent="0.2"/>
    <row r="40229" x14ac:dyDescent="0.2"/>
    <row r="40230" x14ac:dyDescent="0.2"/>
    <row r="40231" x14ac:dyDescent="0.2"/>
    <row r="40232" x14ac:dyDescent="0.2"/>
    <row r="40233" x14ac:dyDescent="0.2"/>
    <row r="40234" x14ac:dyDescent="0.2"/>
    <row r="40235" x14ac:dyDescent="0.2"/>
    <row r="40236" x14ac:dyDescent="0.2"/>
    <row r="40237" x14ac:dyDescent="0.2"/>
    <row r="40238" x14ac:dyDescent="0.2"/>
    <row r="40239" x14ac:dyDescent="0.2"/>
    <row r="40240" x14ac:dyDescent="0.2"/>
    <row r="40241" x14ac:dyDescent="0.2"/>
    <row r="40242" x14ac:dyDescent="0.2"/>
    <row r="40243" x14ac:dyDescent="0.2"/>
    <row r="40244" x14ac:dyDescent="0.2"/>
    <row r="40245" x14ac:dyDescent="0.2"/>
    <row r="40246" x14ac:dyDescent="0.2"/>
    <row r="40247" x14ac:dyDescent="0.2"/>
    <row r="40248" x14ac:dyDescent="0.2"/>
    <row r="40249" x14ac:dyDescent="0.2"/>
    <row r="40250" x14ac:dyDescent="0.2"/>
    <row r="40251" x14ac:dyDescent="0.2"/>
    <row r="40252" x14ac:dyDescent="0.2"/>
    <row r="40253" x14ac:dyDescent="0.2"/>
    <row r="40254" x14ac:dyDescent="0.2"/>
    <row r="40255" x14ac:dyDescent="0.2"/>
    <row r="40256" x14ac:dyDescent="0.2"/>
    <row r="40257" x14ac:dyDescent="0.2"/>
    <row r="40258" x14ac:dyDescent="0.2"/>
    <row r="40259" x14ac:dyDescent="0.2"/>
    <row r="40260" x14ac:dyDescent="0.2"/>
    <row r="40261" x14ac:dyDescent="0.2"/>
    <row r="40262" x14ac:dyDescent="0.2"/>
    <row r="40263" x14ac:dyDescent="0.2"/>
    <row r="40264" x14ac:dyDescent="0.2"/>
    <row r="40265" x14ac:dyDescent="0.2"/>
    <row r="40266" x14ac:dyDescent="0.2"/>
    <row r="40267" x14ac:dyDescent="0.2"/>
    <row r="40268" x14ac:dyDescent="0.2"/>
    <row r="40269" x14ac:dyDescent="0.2"/>
    <row r="40270" x14ac:dyDescent="0.2"/>
    <row r="40271" x14ac:dyDescent="0.2"/>
    <row r="40272" x14ac:dyDescent="0.2"/>
    <row r="40273" x14ac:dyDescent="0.2"/>
    <row r="40274" x14ac:dyDescent="0.2"/>
    <row r="40275" x14ac:dyDescent="0.2"/>
    <row r="40276" x14ac:dyDescent="0.2"/>
    <row r="40277" x14ac:dyDescent="0.2"/>
    <row r="40278" x14ac:dyDescent="0.2"/>
    <row r="40279" x14ac:dyDescent="0.2"/>
    <row r="40280" x14ac:dyDescent="0.2"/>
    <row r="40281" x14ac:dyDescent="0.2"/>
    <row r="40282" x14ac:dyDescent="0.2"/>
    <row r="40283" x14ac:dyDescent="0.2"/>
    <row r="40284" x14ac:dyDescent="0.2"/>
    <row r="40285" x14ac:dyDescent="0.2"/>
    <row r="40286" x14ac:dyDescent="0.2"/>
    <row r="40287" x14ac:dyDescent="0.2"/>
    <row r="40288" x14ac:dyDescent="0.2"/>
    <row r="40289" x14ac:dyDescent="0.2"/>
    <row r="40290" x14ac:dyDescent="0.2"/>
    <row r="40291" x14ac:dyDescent="0.2"/>
    <row r="40292" x14ac:dyDescent="0.2"/>
    <row r="40293" x14ac:dyDescent="0.2"/>
    <row r="40294" x14ac:dyDescent="0.2"/>
    <row r="40295" x14ac:dyDescent="0.2"/>
    <row r="40296" x14ac:dyDescent="0.2"/>
    <row r="40297" x14ac:dyDescent="0.2"/>
    <row r="40298" x14ac:dyDescent="0.2"/>
    <row r="40299" x14ac:dyDescent="0.2"/>
    <row r="40300" x14ac:dyDescent="0.2"/>
    <row r="40301" x14ac:dyDescent="0.2"/>
    <row r="40302" x14ac:dyDescent="0.2"/>
    <row r="40303" x14ac:dyDescent="0.2"/>
    <row r="40304" x14ac:dyDescent="0.2"/>
    <row r="40305" x14ac:dyDescent="0.2"/>
    <row r="40306" x14ac:dyDescent="0.2"/>
    <row r="40307" x14ac:dyDescent="0.2"/>
    <row r="40308" x14ac:dyDescent="0.2"/>
    <row r="40309" x14ac:dyDescent="0.2"/>
    <row r="40310" x14ac:dyDescent="0.2"/>
    <row r="40311" x14ac:dyDescent="0.2"/>
    <row r="40312" x14ac:dyDescent="0.2"/>
    <row r="40313" x14ac:dyDescent="0.2"/>
    <row r="40314" x14ac:dyDescent="0.2"/>
    <row r="40315" x14ac:dyDescent="0.2"/>
    <row r="40316" x14ac:dyDescent="0.2"/>
    <row r="40317" x14ac:dyDescent="0.2"/>
    <row r="40318" x14ac:dyDescent="0.2"/>
    <row r="40319" x14ac:dyDescent="0.2"/>
    <row r="40320" x14ac:dyDescent="0.2"/>
    <row r="40321" x14ac:dyDescent="0.2"/>
    <row r="40322" x14ac:dyDescent="0.2"/>
    <row r="40323" x14ac:dyDescent="0.2"/>
    <row r="40324" x14ac:dyDescent="0.2"/>
    <row r="40325" x14ac:dyDescent="0.2"/>
    <row r="40326" x14ac:dyDescent="0.2"/>
    <row r="40327" x14ac:dyDescent="0.2"/>
    <row r="40328" x14ac:dyDescent="0.2"/>
    <row r="40329" x14ac:dyDescent="0.2"/>
    <row r="40330" x14ac:dyDescent="0.2"/>
    <row r="40331" x14ac:dyDescent="0.2"/>
    <row r="40332" x14ac:dyDescent="0.2"/>
    <row r="40333" x14ac:dyDescent="0.2"/>
    <row r="40334" x14ac:dyDescent="0.2"/>
    <row r="40335" x14ac:dyDescent="0.2"/>
    <row r="40336" x14ac:dyDescent="0.2"/>
    <row r="40337" x14ac:dyDescent="0.2"/>
    <row r="40338" x14ac:dyDescent="0.2"/>
    <row r="40339" x14ac:dyDescent="0.2"/>
    <row r="40340" x14ac:dyDescent="0.2"/>
    <row r="40341" x14ac:dyDescent="0.2"/>
    <row r="40342" x14ac:dyDescent="0.2"/>
    <row r="40343" x14ac:dyDescent="0.2"/>
    <row r="40344" x14ac:dyDescent="0.2"/>
    <row r="40345" x14ac:dyDescent="0.2"/>
    <row r="40346" x14ac:dyDescent="0.2"/>
    <row r="40347" x14ac:dyDescent="0.2"/>
    <row r="40348" x14ac:dyDescent="0.2"/>
    <row r="40349" x14ac:dyDescent="0.2"/>
    <row r="40350" x14ac:dyDescent="0.2"/>
    <row r="40351" x14ac:dyDescent="0.2"/>
    <row r="40352" x14ac:dyDescent="0.2"/>
    <row r="40353" x14ac:dyDescent="0.2"/>
    <row r="40354" x14ac:dyDescent="0.2"/>
    <row r="40355" x14ac:dyDescent="0.2"/>
    <row r="40356" x14ac:dyDescent="0.2"/>
    <row r="40357" x14ac:dyDescent="0.2"/>
    <row r="40358" x14ac:dyDescent="0.2"/>
    <row r="40359" x14ac:dyDescent="0.2"/>
    <row r="40360" x14ac:dyDescent="0.2"/>
    <row r="40361" x14ac:dyDescent="0.2"/>
    <row r="40362" x14ac:dyDescent="0.2"/>
    <row r="40363" x14ac:dyDescent="0.2"/>
    <row r="40364" x14ac:dyDescent="0.2"/>
    <row r="40365" x14ac:dyDescent="0.2"/>
    <row r="40366" x14ac:dyDescent="0.2"/>
    <row r="40367" x14ac:dyDescent="0.2"/>
    <row r="40368" x14ac:dyDescent="0.2"/>
    <row r="40369" x14ac:dyDescent="0.2"/>
    <row r="40370" x14ac:dyDescent="0.2"/>
    <row r="40371" x14ac:dyDescent="0.2"/>
    <row r="40372" x14ac:dyDescent="0.2"/>
    <row r="40373" x14ac:dyDescent="0.2"/>
    <row r="40374" x14ac:dyDescent="0.2"/>
    <row r="40375" x14ac:dyDescent="0.2"/>
    <row r="40376" x14ac:dyDescent="0.2"/>
    <row r="40377" x14ac:dyDescent="0.2"/>
    <row r="40378" x14ac:dyDescent="0.2"/>
    <row r="40379" x14ac:dyDescent="0.2"/>
    <row r="40380" x14ac:dyDescent="0.2"/>
    <row r="40381" x14ac:dyDescent="0.2"/>
    <row r="40382" x14ac:dyDescent="0.2"/>
    <row r="40383" x14ac:dyDescent="0.2"/>
    <row r="40384" x14ac:dyDescent="0.2"/>
    <row r="40385" x14ac:dyDescent="0.2"/>
    <row r="40386" x14ac:dyDescent="0.2"/>
    <row r="40387" x14ac:dyDescent="0.2"/>
    <row r="40388" x14ac:dyDescent="0.2"/>
    <row r="40389" x14ac:dyDescent="0.2"/>
    <row r="40390" x14ac:dyDescent="0.2"/>
    <row r="40391" x14ac:dyDescent="0.2"/>
    <row r="40392" x14ac:dyDescent="0.2"/>
    <row r="40393" x14ac:dyDescent="0.2"/>
    <row r="40394" x14ac:dyDescent="0.2"/>
    <row r="40395" x14ac:dyDescent="0.2"/>
    <row r="40396" x14ac:dyDescent="0.2"/>
    <row r="40397" x14ac:dyDescent="0.2"/>
    <row r="40398" x14ac:dyDescent="0.2"/>
    <row r="40399" x14ac:dyDescent="0.2"/>
    <row r="40400" x14ac:dyDescent="0.2"/>
    <row r="40401" x14ac:dyDescent="0.2"/>
    <row r="40402" x14ac:dyDescent="0.2"/>
    <row r="40403" x14ac:dyDescent="0.2"/>
    <row r="40404" x14ac:dyDescent="0.2"/>
    <row r="40405" x14ac:dyDescent="0.2"/>
    <row r="40406" x14ac:dyDescent="0.2"/>
    <row r="40407" x14ac:dyDescent="0.2"/>
    <row r="40408" x14ac:dyDescent="0.2"/>
    <row r="40409" x14ac:dyDescent="0.2"/>
    <row r="40410" x14ac:dyDescent="0.2"/>
    <row r="40411" x14ac:dyDescent="0.2"/>
    <row r="40412" x14ac:dyDescent="0.2"/>
    <row r="40413" x14ac:dyDescent="0.2"/>
    <row r="40414" x14ac:dyDescent="0.2"/>
    <row r="40415" x14ac:dyDescent="0.2"/>
    <row r="40416" x14ac:dyDescent="0.2"/>
    <row r="40417" x14ac:dyDescent="0.2"/>
    <row r="40418" x14ac:dyDescent="0.2"/>
    <row r="40419" x14ac:dyDescent="0.2"/>
    <row r="40420" x14ac:dyDescent="0.2"/>
    <row r="40421" x14ac:dyDescent="0.2"/>
    <row r="40422" x14ac:dyDescent="0.2"/>
    <row r="40423" x14ac:dyDescent="0.2"/>
    <row r="40424" x14ac:dyDescent="0.2"/>
    <row r="40425" x14ac:dyDescent="0.2"/>
    <row r="40426" x14ac:dyDescent="0.2"/>
    <row r="40427" x14ac:dyDescent="0.2"/>
    <row r="40428" x14ac:dyDescent="0.2"/>
    <row r="40429" x14ac:dyDescent="0.2"/>
    <row r="40430" x14ac:dyDescent="0.2"/>
    <row r="40431" x14ac:dyDescent="0.2"/>
    <row r="40432" x14ac:dyDescent="0.2"/>
    <row r="40433" x14ac:dyDescent="0.2"/>
    <row r="40434" x14ac:dyDescent="0.2"/>
    <row r="40435" x14ac:dyDescent="0.2"/>
    <row r="40436" x14ac:dyDescent="0.2"/>
    <row r="40437" x14ac:dyDescent="0.2"/>
    <row r="40438" x14ac:dyDescent="0.2"/>
    <row r="40439" x14ac:dyDescent="0.2"/>
    <row r="40440" x14ac:dyDescent="0.2"/>
    <row r="40441" x14ac:dyDescent="0.2"/>
    <row r="40442" x14ac:dyDescent="0.2"/>
    <row r="40443" x14ac:dyDescent="0.2"/>
    <row r="40444" x14ac:dyDescent="0.2"/>
    <row r="40445" x14ac:dyDescent="0.2"/>
    <row r="40446" x14ac:dyDescent="0.2"/>
    <row r="40447" x14ac:dyDescent="0.2"/>
    <row r="40448" x14ac:dyDescent="0.2"/>
    <row r="40449" x14ac:dyDescent="0.2"/>
    <row r="40450" x14ac:dyDescent="0.2"/>
    <row r="40451" x14ac:dyDescent="0.2"/>
    <row r="40452" x14ac:dyDescent="0.2"/>
    <row r="40453" x14ac:dyDescent="0.2"/>
    <row r="40454" x14ac:dyDescent="0.2"/>
    <row r="40455" x14ac:dyDescent="0.2"/>
    <row r="40456" x14ac:dyDescent="0.2"/>
    <row r="40457" x14ac:dyDescent="0.2"/>
    <row r="40458" x14ac:dyDescent="0.2"/>
    <row r="40459" x14ac:dyDescent="0.2"/>
    <row r="40460" x14ac:dyDescent="0.2"/>
    <row r="40461" x14ac:dyDescent="0.2"/>
    <row r="40462" x14ac:dyDescent="0.2"/>
    <row r="40463" x14ac:dyDescent="0.2"/>
    <row r="40464" x14ac:dyDescent="0.2"/>
    <row r="40465" x14ac:dyDescent="0.2"/>
    <row r="40466" x14ac:dyDescent="0.2"/>
    <row r="40467" x14ac:dyDescent="0.2"/>
    <row r="40468" x14ac:dyDescent="0.2"/>
    <row r="40469" x14ac:dyDescent="0.2"/>
    <row r="40470" x14ac:dyDescent="0.2"/>
    <row r="40471" x14ac:dyDescent="0.2"/>
    <row r="40472" x14ac:dyDescent="0.2"/>
    <row r="40473" x14ac:dyDescent="0.2"/>
    <row r="40474" x14ac:dyDescent="0.2"/>
    <row r="40475" x14ac:dyDescent="0.2"/>
    <row r="40476" x14ac:dyDescent="0.2"/>
    <row r="40477" x14ac:dyDescent="0.2"/>
    <row r="40478" x14ac:dyDescent="0.2"/>
    <row r="40479" x14ac:dyDescent="0.2"/>
    <row r="40480" x14ac:dyDescent="0.2"/>
    <row r="40481" x14ac:dyDescent="0.2"/>
    <row r="40482" x14ac:dyDescent="0.2"/>
    <row r="40483" x14ac:dyDescent="0.2"/>
    <row r="40484" x14ac:dyDescent="0.2"/>
    <row r="40485" x14ac:dyDescent="0.2"/>
    <row r="40486" x14ac:dyDescent="0.2"/>
    <row r="40487" x14ac:dyDescent="0.2"/>
    <row r="40488" x14ac:dyDescent="0.2"/>
    <row r="40489" x14ac:dyDescent="0.2"/>
    <row r="40490" x14ac:dyDescent="0.2"/>
    <row r="40491" x14ac:dyDescent="0.2"/>
    <row r="40492" x14ac:dyDescent="0.2"/>
    <row r="40493" x14ac:dyDescent="0.2"/>
    <row r="40494" x14ac:dyDescent="0.2"/>
    <row r="40495" x14ac:dyDescent="0.2"/>
    <row r="40496" x14ac:dyDescent="0.2"/>
    <row r="40497" x14ac:dyDescent="0.2"/>
    <row r="40498" x14ac:dyDescent="0.2"/>
    <row r="40499" x14ac:dyDescent="0.2"/>
    <row r="40500" x14ac:dyDescent="0.2"/>
    <row r="40501" x14ac:dyDescent="0.2"/>
    <row r="40502" x14ac:dyDescent="0.2"/>
    <row r="40503" x14ac:dyDescent="0.2"/>
    <row r="40504" x14ac:dyDescent="0.2"/>
    <row r="40505" x14ac:dyDescent="0.2"/>
    <row r="40506" x14ac:dyDescent="0.2"/>
    <row r="40507" x14ac:dyDescent="0.2"/>
    <row r="40508" x14ac:dyDescent="0.2"/>
    <row r="40509" x14ac:dyDescent="0.2"/>
    <row r="40510" x14ac:dyDescent="0.2"/>
    <row r="40511" x14ac:dyDescent="0.2"/>
    <row r="40512" x14ac:dyDescent="0.2"/>
    <row r="40513" x14ac:dyDescent="0.2"/>
    <row r="40514" x14ac:dyDescent="0.2"/>
    <row r="40515" x14ac:dyDescent="0.2"/>
    <row r="40516" x14ac:dyDescent="0.2"/>
    <row r="40517" x14ac:dyDescent="0.2"/>
    <row r="40518" x14ac:dyDescent="0.2"/>
    <row r="40519" x14ac:dyDescent="0.2"/>
    <row r="40520" x14ac:dyDescent="0.2"/>
    <row r="40521" x14ac:dyDescent="0.2"/>
    <row r="40522" x14ac:dyDescent="0.2"/>
    <row r="40523" x14ac:dyDescent="0.2"/>
    <row r="40524" x14ac:dyDescent="0.2"/>
    <row r="40525" x14ac:dyDescent="0.2"/>
    <row r="40526" x14ac:dyDescent="0.2"/>
    <row r="40527" x14ac:dyDescent="0.2"/>
    <row r="40528" x14ac:dyDescent="0.2"/>
    <row r="40529" x14ac:dyDescent="0.2"/>
    <row r="40530" x14ac:dyDescent="0.2"/>
    <row r="40531" x14ac:dyDescent="0.2"/>
    <row r="40532" x14ac:dyDescent="0.2"/>
    <row r="40533" x14ac:dyDescent="0.2"/>
    <row r="40534" x14ac:dyDescent="0.2"/>
    <row r="40535" x14ac:dyDescent="0.2"/>
    <row r="40536" x14ac:dyDescent="0.2"/>
    <row r="40537" x14ac:dyDescent="0.2"/>
    <row r="40538" x14ac:dyDescent="0.2"/>
    <row r="40539" x14ac:dyDescent="0.2"/>
    <row r="40540" x14ac:dyDescent="0.2"/>
    <row r="40541" x14ac:dyDescent="0.2"/>
    <row r="40542" x14ac:dyDescent="0.2"/>
    <row r="40543" x14ac:dyDescent="0.2"/>
    <row r="40544" x14ac:dyDescent="0.2"/>
    <row r="40545" x14ac:dyDescent="0.2"/>
    <row r="40546" x14ac:dyDescent="0.2"/>
    <row r="40547" x14ac:dyDescent="0.2"/>
    <row r="40548" x14ac:dyDescent="0.2"/>
    <row r="40549" x14ac:dyDescent="0.2"/>
    <row r="40550" x14ac:dyDescent="0.2"/>
    <row r="40551" x14ac:dyDescent="0.2"/>
    <row r="40552" x14ac:dyDescent="0.2"/>
    <row r="40553" x14ac:dyDescent="0.2"/>
    <row r="40554" x14ac:dyDescent="0.2"/>
    <row r="40555" x14ac:dyDescent="0.2"/>
    <row r="40556" x14ac:dyDescent="0.2"/>
    <row r="40557" x14ac:dyDescent="0.2"/>
    <row r="40558" x14ac:dyDescent="0.2"/>
    <row r="40559" x14ac:dyDescent="0.2"/>
    <row r="40560" x14ac:dyDescent="0.2"/>
    <row r="40561" x14ac:dyDescent="0.2"/>
    <row r="40562" x14ac:dyDescent="0.2"/>
    <row r="40563" x14ac:dyDescent="0.2"/>
    <row r="40564" x14ac:dyDescent="0.2"/>
    <row r="40565" x14ac:dyDescent="0.2"/>
    <row r="40566" x14ac:dyDescent="0.2"/>
    <row r="40567" x14ac:dyDescent="0.2"/>
    <row r="40568" x14ac:dyDescent="0.2"/>
    <row r="40569" x14ac:dyDescent="0.2"/>
    <row r="40570" x14ac:dyDescent="0.2"/>
    <row r="40571" x14ac:dyDescent="0.2"/>
    <row r="40572" x14ac:dyDescent="0.2"/>
    <row r="40573" x14ac:dyDescent="0.2"/>
    <row r="40574" x14ac:dyDescent="0.2"/>
    <row r="40575" x14ac:dyDescent="0.2"/>
    <row r="40576" x14ac:dyDescent="0.2"/>
    <row r="40577" x14ac:dyDescent="0.2"/>
    <row r="40578" x14ac:dyDescent="0.2"/>
    <row r="40579" x14ac:dyDescent="0.2"/>
    <row r="40580" x14ac:dyDescent="0.2"/>
    <row r="40581" x14ac:dyDescent="0.2"/>
    <row r="40582" x14ac:dyDescent="0.2"/>
    <row r="40583" x14ac:dyDescent="0.2"/>
    <row r="40584" x14ac:dyDescent="0.2"/>
    <row r="40585" x14ac:dyDescent="0.2"/>
    <row r="40586" x14ac:dyDescent="0.2"/>
    <row r="40587" x14ac:dyDescent="0.2"/>
    <row r="40588" x14ac:dyDescent="0.2"/>
    <row r="40589" x14ac:dyDescent="0.2"/>
    <row r="40590" x14ac:dyDescent="0.2"/>
    <row r="40591" x14ac:dyDescent="0.2"/>
    <row r="40592" x14ac:dyDescent="0.2"/>
    <row r="40593" x14ac:dyDescent="0.2"/>
    <row r="40594" x14ac:dyDescent="0.2"/>
    <row r="40595" x14ac:dyDescent="0.2"/>
    <row r="40596" x14ac:dyDescent="0.2"/>
    <row r="40597" x14ac:dyDescent="0.2"/>
    <row r="40598" x14ac:dyDescent="0.2"/>
    <row r="40599" x14ac:dyDescent="0.2"/>
    <row r="40600" x14ac:dyDescent="0.2"/>
    <row r="40601" x14ac:dyDescent="0.2"/>
    <row r="40602" x14ac:dyDescent="0.2"/>
    <row r="40603" x14ac:dyDescent="0.2"/>
    <row r="40604" x14ac:dyDescent="0.2"/>
    <row r="40605" x14ac:dyDescent="0.2"/>
    <row r="40606" x14ac:dyDescent="0.2"/>
    <row r="40607" x14ac:dyDescent="0.2"/>
    <row r="40608" x14ac:dyDescent="0.2"/>
    <row r="40609" x14ac:dyDescent="0.2"/>
    <row r="40610" x14ac:dyDescent="0.2"/>
    <row r="40611" x14ac:dyDescent="0.2"/>
    <row r="40612" x14ac:dyDescent="0.2"/>
    <row r="40613" x14ac:dyDescent="0.2"/>
    <row r="40614" x14ac:dyDescent="0.2"/>
    <row r="40615" x14ac:dyDescent="0.2"/>
    <row r="40616" x14ac:dyDescent="0.2"/>
    <row r="40617" x14ac:dyDescent="0.2"/>
    <row r="40618" x14ac:dyDescent="0.2"/>
    <row r="40619" x14ac:dyDescent="0.2"/>
    <row r="40620" x14ac:dyDescent="0.2"/>
    <row r="40621" x14ac:dyDescent="0.2"/>
    <row r="40622" x14ac:dyDescent="0.2"/>
    <row r="40623" x14ac:dyDescent="0.2"/>
    <row r="40624" x14ac:dyDescent="0.2"/>
    <row r="40625" x14ac:dyDescent="0.2"/>
    <row r="40626" x14ac:dyDescent="0.2"/>
    <row r="40627" x14ac:dyDescent="0.2"/>
    <row r="40628" x14ac:dyDescent="0.2"/>
    <row r="40629" x14ac:dyDescent="0.2"/>
    <row r="40630" x14ac:dyDescent="0.2"/>
    <row r="40631" x14ac:dyDescent="0.2"/>
    <row r="40632" x14ac:dyDescent="0.2"/>
    <row r="40633" x14ac:dyDescent="0.2"/>
    <row r="40634" x14ac:dyDescent="0.2"/>
    <row r="40635" x14ac:dyDescent="0.2"/>
    <row r="40636" x14ac:dyDescent="0.2"/>
    <row r="40637" x14ac:dyDescent="0.2"/>
    <row r="40638" x14ac:dyDescent="0.2"/>
    <row r="40639" x14ac:dyDescent="0.2"/>
    <row r="40640" x14ac:dyDescent="0.2"/>
    <row r="40641" x14ac:dyDescent="0.2"/>
    <row r="40642" x14ac:dyDescent="0.2"/>
    <row r="40643" x14ac:dyDescent="0.2"/>
    <row r="40644" x14ac:dyDescent="0.2"/>
    <row r="40645" x14ac:dyDescent="0.2"/>
    <row r="40646" x14ac:dyDescent="0.2"/>
    <row r="40647" x14ac:dyDescent="0.2"/>
    <row r="40648" x14ac:dyDescent="0.2"/>
    <row r="40649" x14ac:dyDescent="0.2"/>
    <row r="40650" x14ac:dyDescent="0.2"/>
    <row r="40651" x14ac:dyDescent="0.2"/>
    <row r="40652" x14ac:dyDescent="0.2"/>
    <row r="40653" x14ac:dyDescent="0.2"/>
    <row r="40654" x14ac:dyDescent="0.2"/>
    <row r="40655" x14ac:dyDescent="0.2"/>
    <row r="40656" x14ac:dyDescent="0.2"/>
    <row r="40657" x14ac:dyDescent="0.2"/>
    <row r="40658" x14ac:dyDescent="0.2"/>
    <row r="40659" x14ac:dyDescent="0.2"/>
    <row r="40660" x14ac:dyDescent="0.2"/>
    <row r="40661" x14ac:dyDescent="0.2"/>
    <row r="40662" x14ac:dyDescent="0.2"/>
    <row r="40663" x14ac:dyDescent="0.2"/>
    <row r="40664" x14ac:dyDescent="0.2"/>
    <row r="40665" x14ac:dyDescent="0.2"/>
    <row r="40666" x14ac:dyDescent="0.2"/>
    <row r="40667" x14ac:dyDescent="0.2"/>
    <row r="40668" x14ac:dyDescent="0.2"/>
    <row r="40669" x14ac:dyDescent="0.2"/>
    <row r="40670" x14ac:dyDescent="0.2"/>
    <row r="40671" x14ac:dyDescent="0.2"/>
    <row r="40672" x14ac:dyDescent="0.2"/>
    <row r="40673" x14ac:dyDescent="0.2"/>
    <row r="40674" x14ac:dyDescent="0.2"/>
    <row r="40675" x14ac:dyDescent="0.2"/>
    <row r="40676" x14ac:dyDescent="0.2"/>
    <row r="40677" x14ac:dyDescent="0.2"/>
    <row r="40678" x14ac:dyDescent="0.2"/>
    <row r="40679" x14ac:dyDescent="0.2"/>
    <row r="40680" x14ac:dyDescent="0.2"/>
    <row r="40681" x14ac:dyDescent="0.2"/>
    <row r="40682" x14ac:dyDescent="0.2"/>
    <row r="40683" x14ac:dyDescent="0.2"/>
    <row r="40684" x14ac:dyDescent="0.2"/>
    <row r="40685" x14ac:dyDescent="0.2"/>
    <row r="40686" x14ac:dyDescent="0.2"/>
    <row r="40687" x14ac:dyDescent="0.2"/>
    <row r="40688" x14ac:dyDescent="0.2"/>
    <row r="40689" x14ac:dyDescent="0.2"/>
    <row r="40690" x14ac:dyDescent="0.2"/>
    <row r="40691" x14ac:dyDescent="0.2"/>
    <row r="40692" x14ac:dyDescent="0.2"/>
    <row r="40693" x14ac:dyDescent="0.2"/>
    <row r="40694" x14ac:dyDescent="0.2"/>
    <row r="40695" x14ac:dyDescent="0.2"/>
    <row r="40696" x14ac:dyDescent="0.2"/>
    <row r="40697" x14ac:dyDescent="0.2"/>
    <row r="40698" x14ac:dyDescent="0.2"/>
    <row r="40699" x14ac:dyDescent="0.2"/>
    <row r="40700" x14ac:dyDescent="0.2"/>
    <row r="40701" x14ac:dyDescent="0.2"/>
    <row r="40702" x14ac:dyDescent="0.2"/>
    <row r="40703" x14ac:dyDescent="0.2"/>
    <row r="40704" x14ac:dyDescent="0.2"/>
    <row r="40705" x14ac:dyDescent="0.2"/>
    <row r="40706" x14ac:dyDescent="0.2"/>
    <row r="40707" x14ac:dyDescent="0.2"/>
    <row r="40708" x14ac:dyDescent="0.2"/>
    <row r="40709" x14ac:dyDescent="0.2"/>
    <row r="40710" x14ac:dyDescent="0.2"/>
    <row r="40711" x14ac:dyDescent="0.2"/>
    <row r="40712" x14ac:dyDescent="0.2"/>
    <row r="40713" x14ac:dyDescent="0.2"/>
    <row r="40714" x14ac:dyDescent="0.2"/>
    <row r="40715" x14ac:dyDescent="0.2"/>
    <row r="40716" x14ac:dyDescent="0.2"/>
    <row r="40717" x14ac:dyDescent="0.2"/>
    <row r="40718" x14ac:dyDescent="0.2"/>
    <row r="40719" x14ac:dyDescent="0.2"/>
    <row r="40720" x14ac:dyDescent="0.2"/>
    <row r="40721" x14ac:dyDescent="0.2"/>
    <row r="40722" x14ac:dyDescent="0.2"/>
    <row r="40723" x14ac:dyDescent="0.2"/>
    <row r="40724" x14ac:dyDescent="0.2"/>
    <row r="40725" x14ac:dyDescent="0.2"/>
    <row r="40726" x14ac:dyDescent="0.2"/>
    <row r="40727" x14ac:dyDescent="0.2"/>
    <row r="40728" x14ac:dyDescent="0.2"/>
    <row r="40729" x14ac:dyDescent="0.2"/>
    <row r="40730" x14ac:dyDescent="0.2"/>
    <row r="40731" x14ac:dyDescent="0.2"/>
    <row r="40732" x14ac:dyDescent="0.2"/>
    <row r="40733" x14ac:dyDescent="0.2"/>
    <row r="40734" x14ac:dyDescent="0.2"/>
    <row r="40735" x14ac:dyDescent="0.2"/>
    <row r="40736" x14ac:dyDescent="0.2"/>
    <row r="40737" x14ac:dyDescent="0.2"/>
    <row r="40738" x14ac:dyDescent="0.2"/>
    <row r="40739" x14ac:dyDescent="0.2"/>
    <row r="40740" x14ac:dyDescent="0.2"/>
    <row r="40741" x14ac:dyDescent="0.2"/>
    <row r="40742" x14ac:dyDescent="0.2"/>
    <row r="40743" x14ac:dyDescent="0.2"/>
    <row r="40744" x14ac:dyDescent="0.2"/>
    <row r="40745" x14ac:dyDescent="0.2"/>
    <row r="40746" x14ac:dyDescent="0.2"/>
    <row r="40747" x14ac:dyDescent="0.2"/>
    <row r="40748" x14ac:dyDescent="0.2"/>
    <row r="40749" x14ac:dyDescent="0.2"/>
    <row r="40750" x14ac:dyDescent="0.2"/>
    <row r="40751" x14ac:dyDescent="0.2"/>
    <row r="40752" x14ac:dyDescent="0.2"/>
    <row r="40753" x14ac:dyDescent="0.2"/>
    <row r="40754" x14ac:dyDescent="0.2"/>
    <row r="40755" x14ac:dyDescent="0.2"/>
    <row r="40756" x14ac:dyDescent="0.2"/>
    <row r="40757" x14ac:dyDescent="0.2"/>
    <row r="40758" x14ac:dyDescent="0.2"/>
    <row r="40759" x14ac:dyDescent="0.2"/>
    <row r="40760" x14ac:dyDescent="0.2"/>
    <row r="40761" x14ac:dyDescent="0.2"/>
    <row r="40762" x14ac:dyDescent="0.2"/>
    <row r="40763" x14ac:dyDescent="0.2"/>
    <row r="40764" x14ac:dyDescent="0.2"/>
    <row r="40765" x14ac:dyDescent="0.2"/>
    <row r="40766" x14ac:dyDescent="0.2"/>
    <row r="40767" x14ac:dyDescent="0.2"/>
    <row r="40768" x14ac:dyDescent="0.2"/>
    <row r="40769" x14ac:dyDescent="0.2"/>
    <row r="40770" x14ac:dyDescent="0.2"/>
    <row r="40771" x14ac:dyDescent="0.2"/>
    <row r="40772" x14ac:dyDescent="0.2"/>
    <row r="40773" x14ac:dyDescent="0.2"/>
    <row r="40774" x14ac:dyDescent="0.2"/>
    <row r="40775" x14ac:dyDescent="0.2"/>
    <row r="40776" x14ac:dyDescent="0.2"/>
    <row r="40777" x14ac:dyDescent="0.2"/>
    <row r="40778" x14ac:dyDescent="0.2"/>
    <row r="40779" x14ac:dyDescent="0.2"/>
    <row r="40780" x14ac:dyDescent="0.2"/>
    <row r="40781" x14ac:dyDescent="0.2"/>
    <row r="40782" x14ac:dyDescent="0.2"/>
    <row r="40783" x14ac:dyDescent="0.2"/>
    <row r="40784" x14ac:dyDescent="0.2"/>
    <row r="40785" x14ac:dyDescent="0.2"/>
    <row r="40786" x14ac:dyDescent="0.2"/>
    <row r="40787" x14ac:dyDescent="0.2"/>
    <row r="40788" x14ac:dyDescent="0.2"/>
    <row r="40789" x14ac:dyDescent="0.2"/>
    <row r="40790" x14ac:dyDescent="0.2"/>
    <row r="40791" x14ac:dyDescent="0.2"/>
    <row r="40792" x14ac:dyDescent="0.2"/>
    <row r="40793" x14ac:dyDescent="0.2"/>
    <row r="40794" x14ac:dyDescent="0.2"/>
    <row r="40795" x14ac:dyDescent="0.2"/>
    <row r="40796" x14ac:dyDescent="0.2"/>
    <row r="40797" x14ac:dyDescent="0.2"/>
    <row r="40798" x14ac:dyDescent="0.2"/>
    <row r="40799" x14ac:dyDescent="0.2"/>
    <row r="40800" x14ac:dyDescent="0.2"/>
    <row r="40801" x14ac:dyDescent="0.2"/>
    <row r="40802" x14ac:dyDescent="0.2"/>
    <row r="40803" x14ac:dyDescent="0.2"/>
    <row r="40804" x14ac:dyDescent="0.2"/>
    <row r="40805" x14ac:dyDescent="0.2"/>
    <row r="40806" x14ac:dyDescent="0.2"/>
    <row r="40807" x14ac:dyDescent="0.2"/>
    <row r="40808" x14ac:dyDescent="0.2"/>
    <row r="40809" x14ac:dyDescent="0.2"/>
    <row r="40810" x14ac:dyDescent="0.2"/>
    <row r="40811" x14ac:dyDescent="0.2"/>
    <row r="40812" x14ac:dyDescent="0.2"/>
    <row r="40813" x14ac:dyDescent="0.2"/>
    <row r="40814" x14ac:dyDescent="0.2"/>
    <row r="40815" x14ac:dyDescent="0.2"/>
    <row r="40816" x14ac:dyDescent="0.2"/>
    <row r="40817" x14ac:dyDescent="0.2"/>
    <row r="40818" x14ac:dyDescent="0.2"/>
    <row r="40819" x14ac:dyDescent="0.2"/>
    <row r="40820" x14ac:dyDescent="0.2"/>
    <row r="40821" x14ac:dyDescent="0.2"/>
    <row r="40822" x14ac:dyDescent="0.2"/>
    <row r="40823" x14ac:dyDescent="0.2"/>
    <row r="40824" x14ac:dyDescent="0.2"/>
    <row r="40825" x14ac:dyDescent="0.2"/>
    <row r="40826" x14ac:dyDescent="0.2"/>
    <row r="40827" x14ac:dyDescent="0.2"/>
    <row r="40828" x14ac:dyDescent="0.2"/>
    <row r="40829" x14ac:dyDescent="0.2"/>
    <row r="40830" x14ac:dyDescent="0.2"/>
    <row r="40831" x14ac:dyDescent="0.2"/>
    <row r="40832" x14ac:dyDescent="0.2"/>
    <row r="40833" x14ac:dyDescent="0.2"/>
    <row r="40834" x14ac:dyDescent="0.2"/>
    <row r="40835" x14ac:dyDescent="0.2"/>
    <row r="40836" x14ac:dyDescent="0.2"/>
    <row r="40837" x14ac:dyDescent="0.2"/>
    <row r="40838" x14ac:dyDescent="0.2"/>
    <row r="40839" x14ac:dyDescent="0.2"/>
    <row r="40840" x14ac:dyDescent="0.2"/>
    <row r="40841" x14ac:dyDescent="0.2"/>
    <row r="40842" x14ac:dyDescent="0.2"/>
    <row r="40843" x14ac:dyDescent="0.2"/>
    <row r="40844" x14ac:dyDescent="0.2"/>
    <row r="40845" x14ac:dyDescent="0.2"/>
    <row r="40846" x14ac:dyDescent="0.2"/>
    <row r="40847" x14ac:dyDescent="0.2"/>
    <row r="40848" x14ac:dyDescent="0.2"/>
    <row r="40849" x14ac:dyDescent="0.2"/>
    <row r="40850" x14ac:dyDescent="0.2"/>
    <row r="40851" x14ac:dyDescent="0.2"/>
    <row r="40852" x14ac:dyDescent="0.2"/>
    <row r="40853" x14ac:dyDescent="0.2"/>
    <row r="40854" x14ac:dyDescent="0.2"/>
    <row r="40855" x14ac:dyDescent="0.2"/>
    <row r="40856" x14ac:dyDescent="0.2"/>
    <row r="40857" x14ac:dyDescent="0.2"/>
    <row r="40858" x14ac:dyDescent="0.2"/>
    <row r="40859" x14ac:dyDescent="0.2"/>
    <row r="40860" x14ac:dyDescent="0.2"/>
    <row r="40861" x14ac:dyDescent="0.2"/>
    <row r="40862" x14ac:dyDescent="0.2"/>
    <row r="40863" x14ac:dyDescent="0.2"/>
    <row r="40864" x14ac:dyDescent="0.2"/>
    <row r="40865" x14ac:dyDescent="0.2"/>
    <row r="40866" x14ac:dyDescent="0.2"/>
    <row r="40867" x14ac:dyDescent="0.2"/>
    <row r="40868" x14ac:dyDescent="0.2"/>
    <row r="40869" x14ac:dyDescent="0.2"/>
    <row r="40870" x14ac:dyDescent="0.2"/>
    <row r="40871" x14ac:dyDescent="0.2"/>
    <row r="40872" x14ac:dyDescent="0.2"/>
    <row r="40873" x14ac:dyDescent="0.2"/>
    <row r="40874" x14ac:dyDescent="0.2"/>
    <row r="40875" x14ac:dyDescent="0.2"/>
    <row r="40876" x14ac:dyDescent="0.2"/>
    <row r="40877" x14ac:dyDescent="0.2"/>
    <row r="40878" x14ac:dyDescent="0.2"/>
    <row r="40879" x14ac:dyDescent="0.2"/>
    <row r="40880" x14ac:dyDescent="0.2"/>
    <row r="40881" x14ac:dyDescent="0.2"/>
    <row r="40882" x14ac:dyDescent="0.2"/>
    <row r="40883" x14ac:dyDescent="0.2"/>
    <row r="40884" x14ac:dyDescent="0.2"/>
    <row r="40885" x14ac:dyDescent="0.2"/>
    <row r="40886" x14ac:dyDescent="0.2"/>
    <row r="40887" x14ac:dyDescent="0.2"/>
    <row r="40888" x14ac:dyDescent="0.2"/>
    <row r="40889" x14ac:dyDescent="0.2"/>
    <row r="40890" x14ac:dyDescent="0.2"/>
    <row r="40891" x14ac:dyDescent="0.2"/>
    <row r="40892" x14ac:dyDescent="0.2"/>
    <row r="40893" x14ac:dyDescent="0.2"/>
    <row r="40894" x14ac:dyDescent="0.2"/>
    <row r="40895" x14ac:dyDescent="0.2"/>
    <row r="40896" x14ac:dyDescent="0.2"/>
    <row r="40897" x14ac:dyDescent="0.2"/>
    <row r="40898" x14ac:dyDescent="0.2"/>
    <row r="40899" x14ac:dyDescent="0.2"/>
    <row r="40900" x14ac:dyDescent="0.2"/>
    <row r="40901" x14ac:dyDescent="0.2"/>
    <row r="40902" x14ac:dyDescent="0.2"/>
    <row r="40903" x14ac:dyDescent="0.2"/>
    <row r="40904" x14ac:dyDescent="0.2"/>
    <row r="40905" x14ac:dyDescent="0.2"/>
    <row r="40906" x14ac:dyDescent="0.2"/>
    <row r="40907" x14ac:dyDescent="0.2"/>
    <row r="40908" x14ac:dyDescent="0.2"/>
    <row r="40909" x14ac:dyDescent="0.2"/>
    <row r="40910" x14ac:dyDescent="0.2"/>
    <row r="40911" x14ac:dyDescent="0.2"/>
    <row r="40912" x14ac:dyDescent="0.2"/>
    <row r="40913" x14ac:dyDescent="0.2"/>
    <row r="40914" x14ac:dyDescent="0.2"/>
    <row r="40915" x14ac:dyDescent="0.2"/>
    <row r="40916" x14ac:dyDescent="0.2"/>
    <row r="40917" x14ac:dyDescent="0.2"/>
    <row r="40918" x14ac:dyDescent="0.2"/>
    <row r="40919" x14ac:dyDescent="0.2"/>
    <row r="40920" x14ac:dyDescent="0.2"/>
    <row r="40921" x14ac:dyDescent="0.2"/>
    <row r="40922" x14ac:dyDescent="0.2"/>
    <row r="40923" x14ac:dyDescent="0.2"/>
    <row r="40924" x14ac:dyDescent="0.2"/>
    <row r="40925" x14ac:dyDescent="0.2"/>
    <row r="40926" x14ac:dyDescent="0.2"/>
    <row r="40927" x14ac:dyDescent="0.2"/>
    <row r="40928" x14ac:dyDescent="0.2"/>
    <row r="40929" x14ac:dyDescent="0.2"/>
    <row r="40930" x14ac:dyDescent="0.2"/>
    <row r="40931" x14ac:dyDescent="0.2"/>
    <row r="40932" x14ac:dyDescent="0.2"/>
    <row r="40933" x14ac:dyDescent="0.2"/>
    <row r="40934" x14ac:dyDescent="0.2"/>
    <row r="40935" x14ac:dyDescent="0.2"/>
    <row r="40936" x14ac:dyDescent="0.2"/>
    <row r="40937" x14ac:dyDescent="0.2"/>
    <row r="40938" x14ac:dyDescent="0.2"/>
    <row r="40939" x14ac:dyDescent="0.2"/>
    <row r="40940" x14ac:dyDescent="0.2"/>
    <row r="40941" x14ac:dyDescent="0.2"/>
    <row r="40942" x14ac:dyDescent="0.2"/>
    <row r="40943" x14ac:dyDescent="0.2"/>
    <row r="40944" x14ac:dyDescent="0.2"/>
    <row r="40945" x14ac:dyDescent="0.2"/>
    <row r="40946" x14ac:dyDescent="0.2"/>
    <row r="40947" x14ac:dyDescent="0.2"/>
    <row r="40948" x14ac:dyDescent="0.2"/>
    <row r="40949" x14ac:dyDescent="0.2"/>
    <row r="40950" x14ac:dyDescent="0.2"/>
    <row r="40951" x14ac:dyDescent="0.2"/>
    <row r="40952" x14ac:dyDescent="0.2"/>
    <row r="40953" x14ac:dyDescent="0.2"/>
    <row r="40954" x14ac:dyDescent="0.2"/>
    <row r="40955" x14ac:dyDescent="0.2"/>
    <row r="40956" x14ac:dyDescent="0.2"/>
    <row r="40957" x14ac:dyDescent="0.2"/>
    <row r="40958" x14ac:dyDescent="0.2"/>
    <row r="40959" x14ac:dyDescent="0.2"/>
    <row r="40960" x14ac:dyDescent="0.2"/>
    <row r="40961" x14ac:dyDescent="0.2"/>
    <row r="40962" x14ac:dyDescent="0.2"/>
    <row r="40963" x14ac:dyDescent="0.2"/>
    <row r="40964" x14ac:dyDescent="0.2"/>
    <row r="40965" x14ac:dyDescent="0.2"/>
    <row r="40966" x14ac:dyDescent="0.2"/>
    <row r="40967" x14ac:dyDescent="0.2"/>
    <row r="40968" x14ac:dyDescent="0.2"/>
    <row r="40969" x14ac:dyDescent="0.2"/>
    <row r="40970" x14ac:dyDescent="0.2"/>
    <row r="40971" x14ac:dyDescent="0.2"/>
    <row r="40972" x14ac:dyDescent="0.2"/>
    <row r="40973" x14ac:dyDescent="0.2"/>
    <row r="40974" x14ac:dyDescent="0.2"/>
    <row r="40975" x14ac:dyDescent="0.2"/>
    <row r="40976" x14ac:dyDescent="0.2"/>
    <row r="40977" x14ac:dyDescent="0.2"/>
    <row r="40978" x14ac:dyDescent="0.2"/>
    <row r="40979" x14ac:dyDescent="0.2"/>
    <row r="40980" x14ac:dyDescent="0.2"/>
    <row r="40981" x14ac:dyDescent="0.2"/>
    <row r="40982" x14ac:dyDescent="0.2"/>
    <row r="40983" x14ac:dyDescent="0.2"/>
    <row r="40984" x14ac:dyDescent="0.2"/>
    <row r="40985" x14ac:dyDescent="0.2"/>
    <row r="40986" x14ac:dyDescent="0.2"/>
    <row r="40987" x14ac:dyDescent="0.2"/>
    <row r="40988" x14ac:dyDescent="0.2"/>
    <row r="40989" x14ac:dyDescent="0.2"/>
    <row r="40990" x14ac:dyDescent="0.2"/>
    <row r="40991" x14ac:dyDescent="0.2"/>
    <row r="40992" x14ac:dyDescent="0.2"/>
    <row r="40993" x14ac:dyDescent="0.2"/>
    <row r="40994" x14ac:dyDescent="0.2"/>
    <row r="40995" x14ac:dyDescent="0.2"/>
    <row r="40996" x14ac:dyDescent="0.2"/>
    <row r="40997" x14ac:dyDescent="0.2"/>
    <row r="40998" x14ac:dyDescent="0.2"/>
    <row r="40999" x14ac:dyDescent="0.2"/>
    <row r="41000" x14ac:dyDescent="0.2"/>
    <row r="41001" x14ac:dyDescent="0.2"/>
    <row r="41002" x14ac:dyDescent="0.2"/>
    <row r="41003" x14ac:dyDescent="0.2"/>
    <row r="41004" x14ac:dyDescent="0.2"/>
    <row r="41005" x14ac:dyDescent="0.2"/>
    <row r="41006" x14ac:dyDescent="0.2"/>
    <row r="41007" x14ac:dyDescent="0.2"/>
    <row r="41008" x14ac:dyDescent="0.2"/>
    <row r="41009" x14ac:dyDescent="0.2"/>
    <row r="41010" x14ac:dyDescent="0.2"/>
    <row r="41011" x14ac:dyDescent="0.2"/>
    <row r="41012" x14ac:dyDescent="0.2"/>
    <row r="41013" x14ac:dyDescent="0.2"/>
    <row r="41014" x14ac:dyDescent="0.2"/>
    <row r="41015" x14ac:dyDescent="0.2"/>
    <row r="41016" x14ac:dyDescent="0.2"/>
    <row r="41017" x14ac:dyDescent="0.2"/>
    <row r="41018" x14ac:dyDescent="0.2"/>
    <row r="41019" x14ac:dyDescent="0.2"/>
    <row r="41020" x14ac:dyDescent="0.2"/>
    <row r="41021" x14ac:dyDescent="0.2"/>
    <row r="41022" x14ac:dyDescent="0.2"/>
    <row r="41023" x14ac:dyDescent="0.2"/>
    <row r="41024" x14ac:dyDescent="0.2"/>
    <row r="41025" x14ac:dyDescent="0.2"/>
    <row r="41026" x14ac:dyDescent="0.2"/>
    <row r="41027" x14ac:dyDescent="0.2"/>
    <row r="41028" x14ac:dyDescent="0.2"/>
    <row r="41029" x14ac:dyDescent="0.2"/>
    <row r="41030" x14ac:dyDescent="0.2"/>
    <row r="41031" x14ac:dyDescent="0.2"/>
    <row r="41032" x14ac:dyDescent="0.2"/>
    <row r="41033" x14ac:dyDescent="0.2"/>
    <row r="41034" x14ac:dyDescent="0.2"/>
    <row r="41035" x14ac:dyDescent="0.2"/>
    <row r="41036" x14ac:dyDescent="0.2"/>
    <row r="41037" x14ac:dyDescent="0.2"/>
    <row r="41038" x14ac:dyDescent="0.2"/>
    <row r="41039" x14ac:dyDescent="0.2"/>
    <row r="41040" x14ac:dyDescent="0.2"/>
    <row r="41041" x14ac:dyDescent="0.2"/>
    <row r="41042" x14ac:dyDescent="0.2"/>
    <row r="41043" x14ac:dyDescent="0.2"/>
    <row r="41044" x14ac:dyDescent="0.2"/>
    <row r="41045" x14ac:dyDescent="0.2"/>
    <row r="41046" x14ac:dyDescent="0.2"/>
    <row r="41047" x14ac:dyDescent="0.2"/>
    <row r="41048" x14ac:dyDescent="0.2"/>
    <row r="41049" x14ac:dyDescent="0.2"/>
    <row r="41050" x14ac:dyDescent="0.2"/>
    <row r="41051" x14ac:dyDescent="0.2"/>
    <row r="41052" x14ac:dyDescent="0.2"/>
    <row r="41053" x14ac:dyDescent="0.2"/>
    <row r="41054" x14ac:dyDescent="0.2"/>
    <row r="41055" x14ac:dyDescent="0.2"/>
    <row r="41056" x14ac:dyDescent="0.2"/>
    <row r="41057" x14ac:dyDescent="0.2"/>
    <row r="41058" x14ac:dyDescent="0.2"/>
    <row r="41059" x14ac:dyDescent="0.2"/>
    <row r="41060" x14ac:dyDescent="0.2"/>
    <row r="41061" x14ac:dyDescent="0.2"/>
    <row r="41062" x14ac:dyDescent="0.2"/>
    <row r="41063" x14ac:dyDescent="0.2"/>
    <row r="41064" x14ac:dyDescent="0.2"/>
    <row r="41065" x14ac:dyDescent="0.2"/>
    <row r="41066" x14ac:dyDescent="0.2"/>
    <row r="41067" x14ac:dyDescent="0.2"/>
    <row r="41068" x14ac:dyDescent="0.2"/>
    <row r="41069" x14ac:dyDescent="0.2"/>
    <row r="41070" x14ac:dyDescent="0.2"/>
    <row r="41071" x14ac:dyDescent="0.2"/>
    <row r="41072" x14ac:dyDescent="0.2"/>
    <row r="41073" x14ac:dyDescent="0.2"/>
    <row r="41074" x14ac:dyDescent="0.2"/>
    <row r="41075" x14ac:dyDescent="0.2"/>
    <row r="41076" x14ac:dyDescent="0.2"/>
    <row r="41077" x14ac:dyDescent="0.2"/>
    <row r="41078" x14ac:dyDescent="0.2"/>
    <row r="41079" x14ac:dyDescent="0.2"/>
    <row r="41080" x14ac:dyDescent="0.2"/>
    <row r="41081" x14ac:dyDescent="0.2"/>
    <row r="41082" x14ac:dyDescent="0.2"/>
    <row r="41083" x14ac:dyDescent="0.2"/>
    <row r="41084" x14ac:dyDescent="0.2"/>
    <row r="41085" x14ac:dyDescent="0.2"/>
    <row r="41086" x14ac:dyDescent="0.2"/>
    <row r="41087" x14ac:dyDescent="0.2"/>
    <row r="41088" x14ac:dyDescent="0.2"/>
    <row r="41089" x14ac:dyDescent="0.2"/>
    <row r="41090" x14ac:dyDescent="0.2"/>
    <row r="41091" x14ac:dyDescent="0.2"/>
    <row r="41092" x14ac:dyDescent="0.2"/>
    <row r="41093" x14ac:dyDescent="0.2"/>
    <row r="41094" x14ac:dyDescent="0.2"/>
    <row r="41095" x14ac:dyDescent="0.2"/>
    <row r="41096" x14ac:dyDescent="0.2"/>
    <row r="41097" x14ac:dyDescent="0.2"/>
    <row r="41098" x14ac:dyDescent="0.2"/>
    <row r="41099" x14ac:dyDescent="0.2"/>
    <row r="41100" x14ac:dyDescent="0.2"/>
    <row r="41101" x14ac:dyDescent="0.2"/>
    <row r="41102" x14ac:dyDescent="0.2"/>
    <row r="41103" x14ac:dyDescent="0.2"/>
    <row r="41104" x14ac:dyDescent="0.2"/>
    <row r="41105" x14ac:dyDescent="0.2"/>
    <row r="41106" x14ac:dyDescent="0.2"/>
    <row r="41107" x14ac:dyDescent="0.2"/>
    <row r="41108" x14ac:dyDescent="0.2"/>
    <row r="41109" x14ac:dyDescent="0.2"/>
    <row r="41110" x14ac:dyDescent="0.2"/>
    <row r="41111" x14ac:dyDescent="0.2"/>
    <row r="41112" x14ac:dyDescent="0.2"/>
    <row r="41113" x14ac:dyDescent="0.2"/>
    <row r="41114" x14ac:dyDescent="0.2"/>
    <row r="41115" x14ac:dyDescent="0.2"/>
    <row r="41116" x14ac:dyDescent="0.2"/>
    <row r="41117" x14ac:dyDescent="0.2"/>
    <row r="41118" x14ac:dyDescent="0.2"/>
    <row r="41119" x14ac:dyDescent="0.2"/>
    <row r="41120" x14ac:dyDescent="0.2"/>
    <row r="41121" x14ac:dyDescent="0.2"/>
    <row r="41122" x14ac:dyDescent="0.2"/>
    <row r="41123" x14ac:dyDescent="0.2"/>
    <row r="41124" x14ac:dyDescent="0.2"/>
    <row r="41125" x14ac:dyDescent="0.2"/>
    <row r="41126" x14ac:dyDescent="0.2"/>
    <row r="41127" x14ac:dyDescent="0.2"/>
    <row r="41128" x14ac:dyDescent="0.2"/>
    <row r="41129" x14ac:dyDescent="0.2"/>
    <row r="41130" x14ac:dyDescent="0.2"/>
    <row r="41131" x14ac:dyDescent="0.2"/>
    <row r="41132" x14ac:dyDescent="0.2"/>
    <row r="41133" x14ac:dyDescent="0.2"/>
    <row r="41134" x14ac:dyDescent="0.2"/>
    <row r="41135" x14ac:dyDescent="0.2"/>
    <row r="41136" x14ac:dyDescent="0.2"/>
    <row r="41137" x14ac:dyDescent="0.2"/>
    <row r="41138" x14ac:dyDescent="0.2"/>
    <row r="41139" x14ac:dyDescent="0.2"/>
    <row r="41140" x14ac:dyDescent="0.2"/>
    <row r="41141" x14ac:dyDescent="0.2"/>
    <row r="41142" x14ac:dyDescent="0.2"/>
    <row r="41143" x14ac:dyDescent="0.2"/>
    <row r="41144" x14ac:dyDescent="0.2"/>
    <row r="41145" x14ac:dyDescent="0.2"/>
    <row r="41146" x14ac:dyDescent="0.2"/>
    <row r="41147" x14ac:dyDescent="0.2"/>
    <row r="41148" x14ac:dyDescent="0.2"/>
    <row r="41149" x14ac:dyDescent="0.2"/>
    <row r="41150" x14ac:dyDescent="0.2"/>
    <row r="41151" x14ac:dyDescent="0.2"/>
    <row r="41152" x14ac:dyDescent="0.2"/>
    <row r="41153" x14ac:dyDescent="0.2"/>
    <row r="41154" x14ac:dyDescent="0.2"/>
    <row r="41155" x14ac:dyDescent="0.2"/>
    <row r="41156" x14ac:dyDescent="0.2"/>
    <row r="41157" x14ac:dyDescent="0.2"/>
    <row r="41158" x14ac:dyDescent="0.2"/>
    <row r="41159" x14ac:dyDescent="0.2"/>
    <row r="41160" x14ac:dyDescent="0.2"/>
    <row r="41161" x14ac:dyDescent="0.2"/>
    <row r="41162" x14ac:dyDescent="0.2"/>
    <row r="41163" x14ac:dyDescent="0.2"/>
    <row r="41164" x14ac:dyDescent="0.2"/>
    <row r="41165" x14ac:dyDescent="0.2"/>
    <row r="41166" x14ac:dyDescent="0.2"/>
    <row r="41167" x14ac:dyDescent="0.2"/>
    <row r="41168" x14ac:dyDescent="0.2"/>
    <row r="41169" x14ac:dyDescent="0.2"/>
    <row r="41170" x14ac:dyDescent="0.2"/>
    <row r="41171" x14ac:dyDescent="0.2"/>
    <row r="41172" x14ac:dyDescent="0.2"/>
    <row r="41173" x14ac:dyDescent="0.2"/>
    <row r="41174" x14ac:dyDescent="0.2"/>
    <row r="41175" x14ac:dyDescent="0.2"/>
    <row r="41176" x14ac:dyDescent="0.2"/>
    <row r="41177" x14ac:dyDescent="0.2"/>
    <row r="41178" x14ac:dyDescent="0.2"/>
    <row r="41179" x14ac:dyDescent="0.2"/>
    <row r="41180" x14ac:dyDescent="0.2"/>
    <row r="41181" x14ac:dyDescent="0.2"/>
    <row r="41182" x14ac:dyDescent="0.2"/>
    <row r="41183" x14ac:dyDescent="0.2"/>
    <row r="41184" x14ac:dyDescent="0.2"/>
    <row r="41185" x14ac:dyDescent="0.2"/>
    <row r="41186" x14ac:dyDescent="0.2"/>
    <row r="41187" x14ac:dyDescent="0.2"/>
    <row r="41188" x14ac:dyDescent="0.2"/>
    <row r="41189" x14ac:dyDescent="0.2"/>
    <row r="41190" x14ac:dyDescent="0.2"/>
    <row r="41191" x14ac:dyDescent="0.2"/>
    <row r="41192" x14ac:dyDescent="0.2"/>
    <row r="41193" x14ac:dyDescent="0.2"/>
    <row r="41194" x14ac:dyDescent="0.2"/>
    <row r="41195" x14ac:dyDescent="0.2"/>
    <row r="41196" x14ac:dyDescent="0.2"/>
    <row r="41197" x14ac:dyDescent="0.2"/>
    <row r="41198" x14ac:dyDescent="0.2"/>
    <row r="41199" x14ac:dyDescent="0.2"/>
    <row r="41200" x14ac:dyDescent="0.2"/>
    <row r="41201" x14ac:dyDescent="0.2"/>
    <row r="41202" x14ac:dyDescent="0.2"/>
    <row r="41203" x14ac:dyDescent="0.2"/>
    <row r="41204" x14ac:dyDescent="0.2"/>
    <row r="41205" x14ac:dyDescent="0.2"/>
    <row r="41206" x14ac:dyDescent="0.2"/>
    <row r="41207" x14ac:dyDescent="0.2"/>
    <row r="41208" x14ac:dyDescent="0.2"/>
    <row r="41209" x14ac:dyDescent="0.2"/>
    <row r="41210" x14ac:dyDescent="0.2"/>
    <row r="41211" x14ac:dyDescent="0.2"/>
    <row r="41212" x14ac:dyDescent="0.2"/>
    <row r="41213" x14ac:dyDescent="0.2"/>
    <row r="41214" x14ac:dyDescent="0.2"/>
    <row r="41215" x14ac:dyDescent="0.2"/>
    <row r="41216" x14ac:dyDescent="0.2"/>
    <row r="41217" x14ac:dyDescent="0.2"/>
    <row r="41218" x14ac:dyDescent="0.2"/>
    <row r="41219" x14ac:dyDescent="0.2"/>
    <row r="41220" x14ac:dyDescent="0.2"/>
    <row r="41221" x14ac:dyDescent="0.2"/>
    <row r="41222" x14ac:dyDescent="0.2"/>
    <row r="41223" x14ac:dyDescent="0.2"/>
    <row r="41224" x14ac:dyDescent="0.2"/>
    <row r="41225" x14ac:dyDescent="0.2"/>
    <row r="41226" x14ac:dyDescent="0.2"/>
    <row r="41227" x14ac:dyDescent="0.2"/>
    <row r="41228" x14ac:dyDescent="0.2"/>
    <row r="41229" x14ac:dyDescent="0.2"/>
    <row r="41230" x14ac:dyDescent="0.2"/>
    <row r="41231" x14ac:dyDescent="0.2"/>
    <row r="41232" x14ac:dyDescent="0.2"/>
    <row r="41233" x14ac:dyDescent="0.2"/>
    <row r="41234" x14ac:dyDescent="0.2"/>
    <row r="41235" x14ac:dyDescent="0.2"/>
    <row r="41236" x14ac:dyDescent="0.2"/>
    <row r="41237" x14ac:dyDescent="0.2"/>
    <row r="41238" x14ac:dyDescent="0.2"/>
    <row r="41239" x14ac:dyDescent="0.2"/>
    <row r="41240" x14ac:dyDescent="0.2"/>
    <row r="41241" x14ac:dyDescent="0.2"/>
    <row r="41242" x14ac:dyDescent="0.2"/>
    <row r="41243" x14ac:dyDescent="0.2"/>
    <row r="41244" x14ac:dyDescent="0.2"/>
    <row r="41245" x14ac:dyDescent="0.2"/>
    <row r="41246" x14ac:dyDescent="0.2"/>
    <row r="41247" x14ac:dyDescent="0.2"/>
    <row r="41248" x14ac:dyDescent="0.2"/>
    <row r="41249" x14ac:dyDescent="0.2"/>
    <row r="41250" x14ac:dyDescent="0.2"/>
    <row r="41251" x14ac:dyDescent="0.2"/>
    <row r="41252" x14ac:dyDescent="0.2"/>
    <row r="41253" x14ac:dyDescent="0.2"/>
    <row r="41254" x14ac:dyDescent="0.2"/>
    <row r="41255" x14ac:dyDescent="0.2"/>
    <row r="41256" x14ac:dyDescent="0.2"/>
    <row r="41257" x14ac:dyDescent="0.2"/>
    <row r="41258" x14ac:dyDescent="0.2"/>
    <row r="41259" x14ac:dyDescent="0.2"/>
    <row r="41260" x14ac:dyDescent="0.2"/>
    <row r="41261" x14ac:dyDescent="0.2"/>
    <row r="41262" x14ac:dyDescent="0.2"/>
    <row r="41263" x14ac:dyDescent="0.2"/>
    <row r="41264" x14ac:dyDescent="0.2"/>
    <row r="41265" x14ac:dyDescent="0.2"/>
    <row r="41266" x14ac:dyDescent="0.2"/>
    <row r="41267" x14ac:dyDescent="0.2"/>
    <row r="41268" x14ac:dyDescent="0.2"/>
    <row r="41269" x14ac:dyDescent="0.2"/>
    <row r="41270" x14ac:dyDescent="0.2"/>
    <row r="41271" x14ac:dyDescent="0.2"/>
    <row r="41272" x14ac:dyDescent="0.2"/>
    <row r="41273" x14ac:dyDescent="0.2"/>
    <row r="41274" x14ac:dyDescent="0.2"/>
    <row r="41275" x14ac:dyDescent="0.2"/>
    <row r="41276" x14ac:dyDescent="0.2"/>
    <row r="41277" x14ac:dyDescent="0.2"/>
    <row r="41278" x14ac:dyDescent="0.2"/>
    <row r="41279" x14ac:dyDescent="0.2"/>
    <row r="41280" x14ac:dyDescent="0.2"/>
    <row r="41281" x14ac:dyDescent="0.2"/>
    <row r="41282" x14ac:dyDescent="0.2"/>
    <row r="41283" x14ac:dyDescent="0.2"/>
    <row r="41284" x14ac:dyDescent="0.2"/>
    <row r="41285" x14ac:dyDescent="0.2"/>
    <row r="41286" x14ac:dyDescent="0.2"/>
    <row r="41287" x14ac:dyDescent="0.2"/>
    <row r="41288" x14ac:dyDescent="0.2"/>
    <row r="41289" x14ac:dyDescent="0.2"/>
    <row r="41290" x14ac:dyDescent="0.2"/>
    <row r="41291" x14ac:dyDescent="0.2"/>
    <row r="41292" x14ac:dyDescent="0.2"/>
    <row r="41293" x14ac:dyDescent="0.2"/>
    <row r="41294" x14ac:dyDescent="0.2"/>
    <row r="41295" x14ac:dyDescent="0.2"/>
    <row r="41296" x14ac:dyDescent="0.2"/>
    <row r="41297" x14ac:dyDescent="0.2"/>
    <row r="41298" x14ac:dyDescent="0.2"/>
    <row r="41299" x14ac:dyDescent="0.2"/>
    <row r="41300" x14ac:dyDescent="0.2"/>
    <row r="41301" x14ac:dyDescent="0.2"/>
    <row r="41302" x14ac:dyDescent="0.2"/>
    <row r="41303" x14ac:dyDescent="0.2"/>
    <row r="41304" x14ac:dyDescent="0.2"/>
    <row r="41305" x14ac:dyDescent="0.2"/>
    <row r="41306" x14ac:dyDescent="0.2"/>
    <row r="41307" x14ac:dyDescent="0.2"/>
    <row r="41308" x14ac:dyDescent="0.2"/>
    <row r="41309" x14ac:dyDescent="0.2"/>
    <row r="41310" x14ac:dyDescent="0.2"/>
    <row r="41311" x14ac:dyDescent="0.2"/>
    <row r="41312" x14ac:dyDescent="0.2"/>
    <row r="41313" x14ac:dyDescent="0.2"/>
    <row r="41314" x14ac:dyDescent="0.2"/>
    <row r="41315" x14ac:dyDescent="0.2"/>
    <row r="41316" x14ac:dyDescent="0.2"/>
    <row r="41317" x14ac:dyDescent="0.2"/>
    <row r="41318" x14ac:dyDescent="0.2"/>
    <row r="41319" x14ac:dyDescent="0.2"/>
    <row r="41320" x14ac:dyDescent="0.2"/>
    <row r="41321" x14ac:dyDescent="0.2"/>
    <row r="41322" x14ac:dyDescent="0.2"/>
    <row r="41323" x14ac:dyDescent="0.2"/>
    <row r="41324" x14ac:dyDescent="0.2"/>
    <row r="41325" x14ac:dyDescent="0.2"/>
    <row r="41326" x14ac:dyDescent="0.2"/>
    <row r="41327" x14ac:dyDescent="0.2"/>
    <row r="41328" x14ac:dyDescent="0.2"/>
    <row r="41329" x14ac:dyDescent="0.2"/>
    <row r="41330" x14ac:dyDescent="0.2"/>
    <row r="41331" x14ac:dyDescent="0.2"/>
    <row r="41332" x14ac:dyDescent="0.2"/>
    <row r="41333" x14ac:dyDescent="0.2"/>
    <row r="41334" x14ac:dyDescent="0.2"/>
    <row r="41335" x14ac:dyDescent="0.2"/>
    <row r="41336" x14ac:dyDescent="0.2"/>
    <row r="41337" x14ac:dyDescent="0.2"/>
    <row r="41338" x14ac:dyDescent="0.2"/>
    <row r="41339" x14ac:dyDescent="0.2"/>
    <row r="41340" x14ac:dyDescent="0.2"/>
    <row r="41341" x14ac:dyDescent="0.2"/>
    <row r="41342" x14ac:dyDescent="0.2"/>
    <row r="41343" x14ac:dyDescent="0.2"/>
    <row r="41344" x14ac:dyDescent="0.2"/>
    <row r="41345" x14ac:dyDescent="0.2"/>
    <row r="41346" x14ac:dyDescent="0.2"/>
    <row r="41347" x14ac:dyDescent="0.2"/>
    <row r="41348" x14ac:dyDescent="0.2"/>
    <row r="41349" x14ac:dyDescent="0.2"/>
    <row r="41350" x14ac:dyDescent="0.2"/>
    <row r="41351" x14ac:dyDescent="0.2"/>
    <row r="41352" x14ac:dyDescent="0.2"/>
    <row r="41353" x14ac:dyDescent="0.2"/>
    <row r="41354" x14ac:dyDescent="0.2"/>
    <row r="41355" x14ac:dyDescent="0.2"/>
    <row r="41356" x14ac:dyDescent="0.2"/>
    <row r="41357" x14ac:dyDescent="0.2"/>
    <row r="41358" x14ac:dyDescent="0.2"/>
    <row r="41359" x14ac:dyDescent="0.2"/>
    <row r="41360" x14ac:dyDescent="0.2"/>
    <row r="41361" x14ac:dyDescent="0.2"/>
    <row r="41362" x14ac:dyDescent="0.2"/>
    <row r="41363" x14ac:dyDescent="0.2"/>
    <row r="41364" x14ac:dyDescent="0.2"/>
    <row r="41365" x14ac:dyDescent="0.2"/>
    <row r="41366" x14ac:dyDescent="0.2"/>
    <row r="41367" x14ac:dyDescent="0.2"/>
    <row r="41368" x14ac:dyDescent="0.2"/>
    <row r="41369" x14ac:dyDescent="0.2"/>
    <row r="41370" x14ac:dyDescent="0.2"/>
    <row r="41371" x14ac:dyDescent="0.2"/>
    <row r="41372" x14ac:dyDescent="0.2"/>
    <row r="41373" x14ac:dyDescent="0.2"/>
    <row r="41374" x14ac:dyDescent="0.2"/>
    <row r="41375" x14ac:dyDescent="0.2"/>
    <row r="41376" x14ac:dyDescent="0.2"/>
    <row r="41377" x14ac:dyDescent="0.2"/>
    <row r="41378" x14ac:dyDescent="0.2"/>
    <row r="41379" x14ac:dyDescent="0.2"/>
    <row r="41380" x14ac:dyDescent="0.2"/>
    <row r="41381" x14ac:dyDescent="0.2"/>
    <row r="41382" x14ac:dyDescent="0.2"/>
    <row r="41383" x14ac:dyDescent="0.2"/>
    <row r="41384" x14ac:dyDescent="0.2"/>
    <row r="41385" x14ac:dyDescent="0.2"/>
    <row r="41386" x14ac:dyDescent="0.2"/>
    <row r="41387" x14ac:dyDescent="0.2"/>
    <row r="41388" x14ac:dyDescent="0.2"/>
    <row r="41389" x14ac:dyDescent="0.2"/>
    <row r="41390" x14ac:dyDescent="0.2"/>
    <row r="41391" x14ac:dyDescent="0.2"/>
    <row r="41392" x14ac:dyDescent="0.2"/>
    <row r="41393" x14ac:dyDescent="0.2"/>
    <row r="41394" x14ac:dyDescent="0.2"/>
    <row r="41395" x14ac:dyDescent="0.2"/>
    <row r="41396" x14ac:dyDescent="0.2"/>
    <row r="41397" x14ac:dyDescent="0.2"/>
    <row r="41398" x14ac:dyDescent="0.2"/>
    <row r="41399" x14ac:dyDescent="0.2"/>
    <row r="41400" x14ac:dyDescent="0.2"/>
    <row r="41401" x14ac:dyDescent="0.2"/>
    <row r="41402" x14ac:dyDescent="0.2"/>
    <row r="41403" x14ac:dyDescent="0.2"/>
    <row r="41404" x14ac:dyDescent="0.2"/>
    <row r="41405" x14ac:dyDescent="0.2"/>
    <row r="41406" x14ac:dyDescent="0.2"/>
    <row r="41407" x14ac:dyDescent="0.2"/>
    <row r="41408" x14ac:dyDescent="0.2"/>
    <row r="41409" x14ac:dyDescent="0.2"/>
    <row r="41410" x14ac:dyDescent="0.2"/>
    <row r="41411" x14ac:dyDescent="0.2"/>
    <row r="41412" x14ac:dyDescent="0.2"/>
    <row r="41413" x14ac:dyDescent="0.2"/>
    <row r="41414" x14ac:dyDescent="0.2"/>
    <row r="41415" x14ac:dyDescent="0.2"/>
    <row r="41416" x14ac:dyDescent="0.2"/>
    <row r="41417" x14ac:dyDescent="0.2"/>
    <row r="41418" x14ac:dyDescent="0.2"/>
    <row r="41419" x14ac:dyDescent="0.2"/>
    <row r="41420" x14ac:dyDescent="0.2"/>
    <row r="41421" x14ac:dyDescent="0.2"/>
    <row r="41422" x14ac:dyDescent="0.2"/>
    <row r="41423" x14ac:dyDescent="0.2"/>
    <row r="41424" x14ac:dyDescent="0.2"/>
    <row r="41425" x14ac:dyDescent="0.2"/>
    <row r="41426" x14ac:dyDescent="0.2"/>
    <row r="41427" x14ac:dyDescent="0.2"/>
    <row r="41428" x14ac:dyDescent="0.2"/>
    <row r="41429" x14ac:dyDescent="0.2"/>
    <row r="41430" x14ac:dyDescent="0.2"/>
    <row r="41431" x14ac:dyDescent="0.2"/>
    <row r="41432" x14ac:dyDescent="0.2"/>
    <row r="41433" x14ac:dyDescent="0.2"/>
    <row r="41434" x14ac:dyDescent="0.2"/>
    <row r="41435" x14ac:dyDescent="0.2"/>
    <row r="41436" x14ac:dyDescent="0.2"/>
    <row r="41437" x14ac:dyDescent="0.2"/>
    <row r="41438" x14ac:dyDescent="0.2"/>
    <row r="41439" x14ac:dyDescent="0.2"/>
    <row r="41440" x14ac:dyDescent="0.2"/>
    <row r="41441" x14ac:dyDescent="0.2"/>
    <row r="41442" x14ac:dyDescent="0.2"/>
    <row r="41443" x14ac:dyDescent="0.2"/>
    <row r="41444" x14ac:dyDescent="0.2"/>
    <row r="41445" x14ac:dyDescent="0.2"/>
    <row r="41446" x14ac:dyDescent="0.2"/>
    <row r="41447" x14ac:dyDescent="0.2"/>
    <row r="41448" x14ac:dyDescent="0.2"/>
    <row r="41449" x14ac:dyDescent="0.2"/>
    <row r="41450" x14ac:dyDescent="0.2"/>
    <row r="41451" x14ac:dyDescent="0.2"/>
    <row r="41452" x14ac:dyDescent="0.2"/>
    <row r="41453" x14ac:dyDescent="0.2"/>
    <row r="41454" x14ac:dyDescent="0.2"/>
    <row r="41455" x14ac:dyDescent="0.2"/>
    <row r="41456" x14ac:dyDescent="0.2"/>
    <row r="41457" x14ac:dyDescent="0.2"/>
    <row r="41458" x14ac:dyDescent="0.2"/>
    <row r="41459" x14ac:dyDescent="0.2"/>
    <row r="41460" x14ac:dyDescent="0.2"/>
    <row r="41461" x14ac:dyDescent="0.2"/>
    <row r="41462" x14ac:dyDescent="0.2"/>
    <row r="41463" x14ac:dyDescent="0.2"/>
    <row r="41464" x14ac:dyDescent="0.2"/>
    <row r="41465" x14ac:dyDescent="0.2"/>
    <row r="41466" x14ac:dyDescent="0.2"/>
    <row r="41467" x14ac:dyDescent="0.2"/>
    <row r="41468" x14ac:dyDescent="0.2"/>
    <row r="41469" x14ac:dyDescent="0.2"/>
    <row r="41470" x14ac:dyDescent="0.2"/>
    <row r="41471" x14ac:dyDescent="0.2"/>
    <row r="41472" x14ac:dyDescent="0.2"/>
    <row r="41473" x14ac:dyDescent="0.2"/>
    <row r="41474" x14ac:dyDescent="0.2"/>
    <row r="41475" x14ac:dyDescent="0.2"/>
    <row r="41476" x14ac:dyDescent="0.2"/>
    <row r="41477" x14ac:dyDescent="0.2"/>
    <row r="41478" x14ac:dyDescent="0.2"/>
    <row r="41479" x14ac:dyDescent="0.2"/>
    <row r="41480" x14ac:dyDescent="0.2"/>
    <row r="41481" x14ac:dyDescent="0.2"/>
    <row r="41482" x14ac:dyDescent="0.2"/>
    <row r="41483" x14ac:dyDescent="0.2"/>
    <row r="41484" x14ac:dyDescent="0.2"/>
    <row r="41485" x14ac:dyDescent="0.2"/>
    <row r="41486" x14ac:dyDescent="0.2"/>
    <row r="41487" x14ac:dyDescent="0.2"/>
    <row r="41488" x14ac:dyDescent="0.2"/>
    <row r="41489" x14ac:dyDescent="0.2"/>
    <row r="41490" x14ac:dyDescent="0.2"/>
    <row r="41491" x14ac:dyDescent="0.2"/>
    <row r="41492" x14ac:dyDescent="0.2"/>
    <row r="41493" x14ac:dyDescent="0.2"/>
    <row r="41494" x14ac:dyDescent="0.2"/>
    <row r="41495" x14ac:dyDescent="0.2"/>
    <row r="41496" x14ac:dyDescent="0.2"/>
    <row r="41497" x14ac:dyDescent="0.2"/>
    <row r="41498" x14ac:dyDescent="0.2"/>
    <row r="41499" x14ac:dyDescent="0.2"/>
    <row r="41500" x14ac:dyDescent="0.2"/>
    <row r="41501" x14ac:dyDescent="0.2"/>
    <row r="41502" x14ac:dyDescent="0.2"/>
    <row r="41503" x14ac:dyDescent="0.2"/>
    <row r="41504" x14ac:dyDescent="0.2"/>
    <row r="41505" x14ac:dyDescent="0.2"/>
    <row r="41506" x14ac:dyDescent="0.2"/>
    <row r="41507" x14ac:dyDescent="0.2"/>
    <row r="41508" x14ac:dyDescent="0.2"/>
    <row r="41509" x14ac:dyDescent="0.2"/>
    <row r="41510" x14ac:dyDescent="0.2"/>
    <row r="41511" x14ac:dyDescent="0.2"/>
    <row r="41512" x14ac:dyDescent="0.2"/>
    <row r="41513" x14ac:dyDescent="0.2"/>
    <row r="41514" x14ac:dyDescent="0.2"/>
    <row r="41515" x14ac:dyDescent="0.2"/>
    <row r="41516" x14ac:dyDescent="0.2"/>
    <row r="41517" x14ac:dyDescent="0.2"/>
    <row r="41518" x14ac:dyDescent="0.2"/>
    <row r="41519" x14ac:dyDescent="0.2"/>
    <row r="41520" x14ac:dyDescent="0.2"/>
    <row r="41521" x14ac:dyDescent="0.2"/>
    <row r="41522" x14ac:dyDescent="0.2"/>
    <row r="41523" x14ac:dyDescent="0.2"/>
    <row r="41524" x14ac:dyDescent="0.2"/>
    <row r="41525" x14ac:dyDescent="0.2"/>
    <row r="41526" x14ac:dyDescent="0.2"/>
    <row r="41527" x14ac:dyDescent="0.2"/>
    <row r="41528" x14ac:dyDescent="0.2"/>
    <row r="41529" x14ac:dyDescent="0.2"/>
    <row r="41530" x14ac:dyDescent="0.2"/>
    <row r="41531" x14ac:dyDescent="0.2"/>
    <row r="41532" x14ac:dyDescent="0.2"/>
    <row r="41533" x14ac:dyDescent="0.2"/>
    <row r="41534" x14ac:dyDescent="0.2"/>
    <row r="41535" x14ac:dyDescent="0.2"/>
    <row r="41536" x14ac:dyDescent="0.2"/>
    <row r="41537" x14ac:dyDescent="0.2"/>
    <row r="41538" x14ac:dyDescent="0.2"/>
    <row r="41539" x14ac:dyDescent="0.2"/>
    <row r="41540" x14ac:dyDescent="0.2"/>
    <row r="41541" x14ac:dyDescent="0.2"/>
    <row r="41542" x14ac:dyDescent="0.2"/>
    <row r="41543" x14ac:dyDescent="0.2"/>
    <row r="41544" x14ac:dyDescent="0.2"/>
    <row r="41545" x14ac:dyDescent="0.2"/>
    <row r="41546" x14ac:dyDescent="0.2"/>
    <row r="41547" x14ac:dyDescent="0.2"/>
    <row r="41548" x14ac:dyDescent="0.2"/>
    <row r="41549" x14ac:dyDescent="0.2"/>
    <row r="41550" x14ac:dyDescent="0.2"/>
    <row r="41551" x14ac:dyDescent="0.2"/>
    <row r="41552" x14ac:dyDescent="0.2"/>
    <row r="41553" x14ac:dyDescent="0.2"/>
    <row r="41554" x14ac:dyDescent="0.2"/>
    <row r="41555" x14ac:dyDescent="0.2"/>
    <row r="41556" x14ac:dyDescent="0.2"/>
    <row r="41557" x14ac:dyDescent="0.2"/>
    <row r="41558" x14ac:dyDescent="0.2"/>
    <row r="41559" x14ac:dyDescent="0.2"/>
    <row r="41560" x14ac:dyDescent="0.2"/>
    <row r="41561" x14ac:dyDescent="0.2"/>
    <row r="41562" x14ac:dyDescent="0.2"/>
    <row r="41563" x14ac:dyDescent="0.2"/>
    <row r="41564" x14ac:dyDescent="0.2"/>
    <row r="41565" x14ac:dyDescent="0.2"/>
    <row r="41566" x14ac:dyDescent="0.2"/>
    <row r="41567" x14ac:dyDescent="0.2"/>
    <row r="41568" x14ac:dyDescent="0.2"/>
    <row r="41569" x14ac:dyDescent="0.2"/>
    <row r="41570" x14ac:dyDescent="0.2"/>
    <row r="41571" x14ac:dyDescent="0.2"/>
    <row r="41572" x14ac:dyDescent="0.2"/>
    <row r="41573" x14ac:dyDescent="0.2"/>
    <row r="41574" x14ac:dyDescent="0.2"/>
    <row r="41575" x14ac:dyDescent="0.2"/>
    <row r="41576" x14ac:dyDescent="0.2"/>
    <row r="41577" x14ac:dyDescent="0.2"/>
    <row r="41578" x14ac:dyDescent="0.2"/>
    <row r="41579" x14ac:dyDescent="0.2"/>
    <row r="41580" x14ac:dyDescent="0.2"/>
    <row r="41581" x14ac:dyDescent="0.2"/>
    <row r="41582" x14ac:dyDescent="0.2"/>
    <row r="41583" x14ac:dyDescent="0.2"/>
    <row r="41584" x14ac:dyDescent="0.2"/>
    <row r="41585" x14ac:dyDescent="0.2"/>
    <row r="41586" x14ac:dyDescent="0.2"/>
    <row r="41587" x14ac:dyDescent="0.2"/>
    <row r="41588" x14ac:dyDescent="0.2"/>
    <row r="41589" x14ac:dyDescent="0.2"/>
    <row r="41590" x14ac:dyDescent="0.2"/>
    <row r="41591" x14ac:dyDescent="0.2"/>
    <row r="41592" x14ac:dyDescent="0.2"/>
    <row r="41593" x14ac:dyDescent="0.2"/>
    <row r="41594" x14ac:dyDescent="0.2"/>
    <row r="41595" x14ac:dyDescent="0.2"/>
    <row r="41596" x14ac:dyDescent="0.2"/>
    <row r="41597" x14ac:dyDescent="0.2"/>
    <row r="41598" x14ac:dyDescent="0.2"/>
    <row r="41599" x14ac:dyDescent="0.2"/>
    <row r="41600" x14ac:dyDescent="0.2"/>
    <row r="41601" x14ac:dyDescent="0.2"/>
    <row r="41602" x14ac:dyDescent="0.2"/>
    <row r="41603" x14ac:dyDescent="0.2"/>
    <row r="41604" x14ac:dyDescent="0.2"/>
    <row r="41605" x14ac:dyDescent="0.2"/>
    <row r="41606" x14ac:dyDescent="0.2"/>
    <row r="41607" x14ac:dyDescent="0.2"/>
    <row r="41608" x14ac:dyDescent="0.2"/>
    <row r="41609" x14ac:dyDescent="0.2"/>
    <row r="41610" x14ac:dyDescent="0.2"/>
    <row r="41611" x14ac:dyDescent="0.2"/>
    <row r="41612" x14ac:dyDescent="0.2"/>
    <row r="41613" x14ac:dyDescent="0.2"/>
    <row r="41614" x14ac:dyDescent="0.2"/>
    <row r="41615" x14ac:dyDescent="0.2"/>
    <row r="41616" x14ac:dyDescent="0.2"/>
    <row r="41617" x14ac:dyDescent="0.2"/>
    <row r="41618" x14ac:dyDescent="0.2"/>
    <row r="41619" x14ac:dyDescent="0.2"/>
    <row r="41620" x14ac:dyDescent="0.2"/>
    <row r="41621" x14ac:dyDescent="0.2"/>
    <row r="41622" x14ac:dyDescent="0.2"/>
    <row r="41623" x14ac:dyDescent="0.2"/>
    <row r="41624" x14ac:dyDescent="0.2"/>
    <row r="41625" x14ac:dyDescent="0.2"/>
    <row r="41626" x14ac:dyDescent="0.2"/>
    <row r="41627" x14ac:dyDescent="0.2"/>
    <row r="41628" x14ac:dyDescent="0.2"/>
    <row r="41629" x14ac:dyDescent="0.2"/>
    <row r="41630" x14ac:dyDescent="0.2"/>
    <row r="41631" x14ac:dyDescent="0.2"/>
    <row r="41632" x14ac:dyDescent="0.2"/>
    <row r="41633" x14ac:dyDescent="0.2"/>
    <row r="41634" x14ac:dyDescent="0.2"/>
    <row r="41635" x14ac:dyDescent="0.2"/>
    <row r="41636" x14ac:dyDescent="0.2"/>
    <row r="41637" x14ac:dyDescent="0.2"/>
    <row r="41638" x14ac:dyDescent="0.2"/>
    <row r="41639" x14ac:dyDescent="0.2"/>
    <row r="41640" x14ac:dyDescent="0.2"/>
    <row r="41641" x14ac:dyDescent="0.2"/>
    <row r="41642" x14ac:dyDescent="0.2"/>
    <row r="41643" x14ac:dyDescent="0.2"/>
    <row r="41644" x14ac:dyDescent="0.2"/>
    <row r="41645" x14ac:dyDescent="0.2"/>
    <row r="41646" x14ac:dyDescent="0.2"/>
    <row r="41647" x14ac:dyDescent="0.2"/>
    <row r="41648" x14ac:dyDescent="0.2"/>
    <row r="41649" x14ac:dyDescent="0.2"/>
    <row r="41650" x14ac:dyDescent="0.2"/>
    <row r="41651" x14ac:dyDescent="0.2"/>
    <row r="41652" x14ac:dyDescent="0.2"/>
    <row r="41653" x14ac:dyDescent="0.2"/>
    <row r="41654" x14ac:dyDescent="0.2"/>
    <row r="41655" x14ac:dyDescent="0.2"/>
    <row r="41656" x14ac:dyDescent="0.2"/>
    <row r="41657" x14ac:dyDescent="0.2"/>
    <row r="41658" x14ac:dyDescent="0.2"/>
    <row r="41659" x14ac:dyDescent="0.2"/>
    <row r="41660" x14ac:dyDescent="0.2"/>
    <row r="41661" x14ac:dyDescent="0.2"/>
    <row r="41662" x14ac:dyDescent="0.2"/>
    <row r="41663" x14ac:dyDescent="0.2"/>
    <row r="41664" x14ac:dyDescent="0.2"/>
    <row r="41665" x14ac:dyDescent="0.2"/>
    <row r="41666" x14ac:dyDescent="0.2"/>
    <row r="41667" x14ac:dyDescent="0.2"/>
    <row r="41668" x14ac:dyDescent="0.2"/>
    <row r="41669" x14ac:dyDescent="0.2"/>
    <row r="41670" x14ac:dyDescent="0.2"/>
    <row r="41671" x14ac:dyDescent="0.2"/>
    <row r="41672" x14ac:dyDescent="0.2"/>
    <row r="41673" x14ac:dyDescent="0.2"/>
    <row r="41674" x14ac:dyDescent="0.2"/>
    <row r="41675" x14ac:dyDescent="0.2"/>
    <row r="41676" x14ac:dyDescent="0.2"/>
    <row r="41677" x14ac:dyDescent="0.2"/>
    <row r="41678" x14ac:dyDescent="0.2"/>
    <row r="41679" x14ac:dyDescent="0.2"/>
    <row r="41680" x14ac:dyDescent="0.2"/>
    <row r="41681" x14ac:dyDescent="0.2"/>
    <row r="41682" x14ac:dyDescent="0.2"/>
    <row r="41683" x14ac:dyDescent="0.2"/>
    <row r="41684" x14ac:dyDescent="0.2"/>
    <row r="41685" x14ac:dyDescent="0.2"/>
    <row r="41686" x14ac:dyDescent="0.2"/>
    <row r="41687" x14ac:dyDescent="0.2"/>
    <row r="41688" x14ac:dyDescent="0.2"/>
    <row r="41689" x14ac:dyDescent="0.2"/>
    <row r="41690" x14ac:dyDescent="0.2"/>
    <row r="41691" x14ac:dyDescent="0.2"/>
    <row r="41692" x14ac:dyDescent="0.2"/>
    <row r="41693" x14ac:dyDescent="0.2"/>
    <row r="41694" x14ac:dyDescent="0.2"/>
    <row r="41695" x14ac:dyDescent="0.2"/>
    <row r="41696" x14ac:dyDescent="0.2"/>
    <row r="41697" x14ac:dyDescent="0.2"/>
    <row r="41698" x14ac:dyDescent="0.2"/>
    <row r="41699" x14ac:dyDescent="0.2"/>
    <row r="41700" x14ac:dyDescent="0.2"/>
    <row r="41701" x14ac:dyDescent="0.2"/>
    <row r="41702" x14ac:dyDescent="0.2"/>
    <row r="41703" x14ac:dyDescent="0.2"/>
    <row r="41704" x14ac:dyDescent="0.2"/>
    <row r="41705" x14ac:dyDescent="0.2"/>
    <row r="41706" x14ac:dyDescent="0.2"/>
    <row r="41707" x14ac:dyDescent="0.2"/>
    <row r="41708" x14ac:dyDescent="0.2"/>
    <row r="41709" x14ac:dyDescent="0.2"/>
    <row r="41710" x14ac:dyDescent="0.2"/>
    <row r="41711" x14ac:dyDescent="0.2"/>
    <row r="41712" x14ac:dyDescent="0.2"/>
    <row r="41713" x14ac:dyDescent="0.2"/>
    <row r="41714" x14ac:dyDescent="0.2"/>
    <row r="41715" x14ac:dyDescent="0.2"/>
    <row r="41716" x14ac:dyDescent="0.2"/>
    <row r="41717" x14ac:dyDescent="0.2"/>
    <row r="41718" x14ac:dyDescent="0.2"/>
    <row r="41719" x14ac:dyDescent="0.2"/>
    <row r="41720" x14ac:dyDescent="0.2"/>
    <row r="41721" x14ac:dyDescent="0.2"/>
    <row r="41722" x14ac:dyDescent="0.2"/>
    <row r="41723" x14ac:dyDescent="0.2"/>
    <row r="41724" x14ac:dyDescent="0.2"/>
    <row r="41725" x14ac:dyDescent="0.2"/>
    <row r="41726" x14ac:dyDescent="0.2"/>
    <row r="41727" x14ac:dyDescent="0.2"/>
    <row r="41728" x14ac:dyDescent="0.2"/>
    <row r="41729" x14ac:dyDescent="0.2"/>
    <row r="41730" x14ac:dyDescent="0.2"/>
    <row r="41731" x14ac:dyDescent="0.2"/>
    <row r="41732" x14ac:dyDescent="0.2"/>
    <row r="41733" x14ac:dyDescent="0.2"/>
    <row r="41734" x14ac:dyDescent="0.2"/>
    <row r="41735" x14ac:dyDescent="0.2"/>
    <row r="41736" x14ac:dyDescent="0.2"/>
    <row r="41737" x14ac:dyDescent="0.2"/>
    <row r="41738" x14ac:dyDescent="0.2"/>
    <row r="41739" x14ac:dyDescent="0.2"/>
    <row r="41740" x14ac:dyDescent="0.2"/>
    <row r="41741" x14ac:dyDescent="0.2"/>
    <row r="41742" x14ac:dyDescent="0.2"/>
    <row r="41743" x14ac:dyDescent="0.2"/>
    <row r="41744" x14ac:dyDescent="0.2"/>
    <row r="41745" x14ac:dyDescent="0.2"/>
    <row r="41746" x14ac:dyDescent="0.2"/>
    <row r="41747" x14ac:dyDescent="0.2"/>
    <row r="41748" x14ac:dyDescent="0.2"/>
    <row r="41749" x14ac:dyDescent="0.2"/>
    <row r="41750" x14ac:dyDescent="0.2"/>
    <row r="41751" x14ac:dyDescent="0.2"/>
    <row r="41752" x14ac:dyDescent="0.2"/>
    <row r="41753" x14ac:dyDescent="0.2"/>
    <row r="41754" x14ac:dyDescent="0.2"/>
    <row r="41755" x14ac:dyDescent="0.2"/>
    <row r="41756" x14ac:dyDescent="0.2"/>
    <row r="41757" x14ac:dyDescent="0.2"/>
    <row r="41758" x14ac:dyDescent="0.2"/>
    <row r="41759" x14ac:dyDescent="0.2"/>
    <row r="41760" x14ac:dyDescent="0.2"/>
    <row r="41761" x14ac:dyDescent="0.2"/>
    <row r="41762" x14ac:dyDescent="0.2"/>
    <row r="41763" x14ac:dyDescent="0.2"/>
    <row r="41764" x14ac:dyDescent="0.2"/>
    <row r="41765" x14ac:dyDescent="0.2"/>
    <row r="41766" x14ac:dyDescent="0.2"/>
    <row r="41767" x14ac:dyDescent="0.2"/>
    <row r="41768" x14ac:dyDescent="0.2"/>
    <row r="41769" x14ac:dyDescent="0.2"/>
    <row r="41770" x14ac:dyDescent="0.2"/>
    <row r="41771" x14ac:dyDescent="0.2"/>
    <row r="41772" x14ac:dyDescent="0.2"/>
    <row r="41773" x14ac:dyDescent="0.2"/>
    <row r="41774" x14ac:dyDescent="0.2"/>
    <row r="41775" x14ac:dyDescent="0.2"/>
    <row r="41776" x14ac:dyDescent="0.2"/>
    <row r="41777" x14ac:dyDescent="0.2"/>
    <row r="41778" x14ac:dyDescent="0.2"/>
    <row r="41779" x14ac:dyDescent="0.2"/>
    <row r="41780" x14ac:dyDescent="0.2"/>
    <row r="41781" x14ac:dyDescent="0.2"/>
    <row r="41782" x14ac:dyDescent="0.2"/>
    <row r="41783" x14ac:dyDescent="0.2"/>
    <row r="41784" x14ac:dyDescent="0.2"/>
    <row r="41785" x14ac:dyDescent="0.2"/>
    <row r="41786" x14ac:dyDescent="0.2"/>
    <row r="41787" x14ac:dyDescent="0.2"/>
    <row r="41788" x14ac:dyDescent="0.2"/>
    <row r="41789" x14ac:dyDescent="0.2"/>
    <row r="41790" x14ac:dyDescent="0.2"/>
    <row r="41791" x14ac:dyDescent="0.2"/>
    <row r="41792" x14ac:dyDescent="0.2"/>
    <row r="41793" x14ac:dyDescent="0.2"/>
    <row r="41794" x14ac:dyDescent="0.2"/>
    <row r="41795" x14ac:dyDescent="0.2"/>
    <row r="41796" x14ac:dyDescent="0.2"/>
    <row r="41797" x14ac:dyDescent="0.2"/>
    <row r="41798" x14ac:dyDescent="0.2"/>
    <row r="41799" x14ac:dyDescent="0.2"/>
    <row r="41800" x14ac:dyDescent="0.2"/>
    <row r="41801" x14ac:dyDescent="0.2"/>
    <row r="41802" x14ac:dyDescent="0.2"/>
    <row r="41803" x14ac:dyDescent="0.2"/>
    <row r="41804" x14ac:dyDescent="0.2"/>
    <row r="41805" x14ac:dyDescent="0.2"/>
    <row r="41806" x14ac:dyDescent="0.2"/>
    <row r="41807" x14ac:dyDescent="0.2"/>
    <row r="41808" x14ac:dyDescent="0.2"/>
    <row r="41809" x14ac:dyDescent="0.2"/>
    <row r="41810" x14ac:dyDescent="0.2"/>
    <row r="41811" x14ac:dyDescent="0.2"/>
    <row r="41812" x14ac:dyDescent="0.2"/>
    <row r="41813" x14ac:dyDescent="0.2"/>
    <row r="41814" x14ac:dyDescent="0.2"/>
    <row r="41815" x14ac:dyDescent="0.2"/>
    <row r="41816" x14ac:dyDescent="0.2"/>
    <row r="41817" x14ac:dyDescent="0.2"/>
    <row r="41818" x14ac:dyDescent="0.2"/>
    <row r="41819" x14ac:dyDescent="0.2"/>
    <row r="41820" x14ac:dyDescent="0.2"/>
    <row r="41821" x14ac:dyDescent="0.2"/>
    <row r="41822" x14ac:dyDescent="0.2"/>
    <row r="41823" x14ac:dyDescent="0.2"/>
    <row r="41824" x14ac:dyDescent="0.2"/>
    <row r="41825" x14ac:dyDescent="0.2"/>
    <row r="41826" x14ac:dyDescent="0.2"/>
    <row r="41827" x14ac:dyDescent="0.2"/>
    <row r="41828" x14ac:dyDescent="0.2"/>
    <row r="41829" x14ac:dyDescent="0.2"/>
    <row r="41830" x14ac:dyDescent="0.2"/>
    <row r="41831" x14ac:dyDescent="0.2"/>
    <row r="41832" x14ac:dyDescent="0.2"/>
    <row r="41833" x14ac:dyDescent="0.2"/>
    <row r="41834" x14ac:dyDescent="0.2"/>
    <row r="41835" x14ac:dyDescent="0.2"/>
    <row r="41836" x14ac:dyDescent="0.2"/>
    <row r="41837" x14ac:dyDescent="0.2"/>
    <row r="41838" x14ac:dyDescent="0.2"/>
    <row r="41839" x14ac:dyDescent="0.2"/>
    <row r="41840" x14ac:dyDescent="0.2"/>
    <row r="41841" x14ac:dyDescent="0.2"/>
    <row r="41842" x14ac:dyDescent="0.2"/>
    <row r="41843" x14ac:dyDescent="0.2"/>
    <row r="41844" x14ac:dyDescent="0.2"/>
    <row r="41845" x14ac:dyDescent="0.2"/>
    <row r="41846" x14ac:dyDescent="0.2"/>
    <row r="41847" x14ac:dyDescent="0.2"/>
    <row r="41848" x14ac:dyDescent="0.2"/>
    <row r="41849" x14ac:dyDescent="0.2"/>
    <row r="41850" x14ac:dyDescent="0.2"/>
    <row r="41851" x14ac:dyDescent="0.2"/>
    <row r="41852" x14ac:dyDescent="0.2"/>
    <row r="41853" x14ac:dyDescent="0.2"/>
    <row r="41854" x14ac:dyDescent="0.2"/>
    <row r="41855" x14ac:dyDescent="0.2"/>
    <row r="41856" x14ac:dyDescent="0.2"/>
    <row r="41857" x14ac:dyDescent="0.2"/>
    <row r="41858" x14ac:dyDescent="0.2"/>
    <row r="41859" x14ac:dyDescent="0.2"/>
    <row r="41860" x14ac:dyDescent="0.2"/>
    <row r="41861" x14ac:dyDescent="0.2"/>
    <row r="41862" x14ac:dyDescent="0.2"/>
    <row r="41863" x14ac:dyDescent="0.2"/>
    <row r="41864" x14ac:dyDescent="0.2"/>
    <row r="41865" x14ac:dyDescent="0.2"/>
    <row r="41866" x14ac:dyDescent="0.2"/>
    <row r="41867" x14ac:dyDescent="0.2"/>
    <row r="41868" x14ac:dyDescent="0.2"/>
    <row r="41869" x14ac:dyDescent="0.2"/>
    <row r="41870" x14ac:dyDescent="0.2"/>
    <row r="41871" x14ac:dyDescent="0.2"/>
    <row r="41872" x14ac:dyDescent="0.2"/>
    <row r="41873" x14ac:dyDescent="0.2"/>
    <row r="41874" x14ac:dyDescent="0.2"/>
    <row r="41875" x14ac:dyDescent="0.2"/>
    <row r="41876" x14ac:dyDescent="0.2"/>
    <row r="41877" x14ac:dyDescent="0.2"/>
    <row r="41878" x14ac:dyDescent="0.2"/>
    <row r="41879" x14ac:dyDescent="0.2"/>
    <row r="41880" x14ac:dyDescent="0.2"/>
    <row r="41881" x14ac:dyDescent="0.2"/>
    <row r="41882" x14ac:dyDescent="0.2"/>
    <row r="41883" x14ac:dyDescent="0.2"/>
    <row r="41884" x14ac:dyDescent="0.2"/>
    <row r="41885" x14ac:dyDescent="0.2"/>
    <row r="41886" x14ac:dyDescent="0.2"/>
    <row r="41887" x14ac:dyDescent="0.2"/>
    <row r="41888" x14ac:dyDescent="0.2"/>
    <row r="41889" x14ac:dyDescent="0.2"/>
    <row r="41890" x14ac:dyDescent="0.2"/>
    <row r="41891" x14ac:dyDescent="0.2"/>
    <row r="41892" x14ac:dyDescent="0.2"/>
    <row r="41893" x14ac:dyDescent="0.2"/>
    <row r="41894" x14ac:dyDescent="0.2"/>
    <row r="41895" x14ac:dyDescent="0.2"/>
    <row r="41896" x14ac:dyDescent="0.2"/>
    <row r="41897" x14ac:dyDescent="0.2"/>
    <row r="41898" x14ac:dyDescent="0.2"/>
    <row r="41899" x14ac:dyDescent="0.2"/>
    <row r="41900" x14ac:dyDescent="0.2"/>
    <row r="41901" x14ac:dyDescent="0.2"/>
    <row r="41902" x14ac:dyDescent="0.2"/>
    <row r="41903" x14ac:dyDescent="0.2"/>
    <row r="41904" x14ac:dyDescent="0.2"/>
    <row r="41905" x14ac:dyDescent="0.2"/>
    <row r="41906" x14ac:dyDescent="0.2"/>
    <row r="41907" x14ac:dyDescent="0.2"/>
    <row r="41908" x14ac:dyDescent="0.2"/>
    <row r="41909" x14ac:dyDescent="0.2"/>
    <row r="41910" x14ac:dyDescent="0.2"/>
    <row r="41911" x14ac:dyDescent="0.2"/>
    <row r="41912" x14ac:dyDescent="0.2"/>
    <row r="41913" x14ac:dyDescent="0.2"/>
    <row r="41914" x14ac:dyDescent="0.2"/>
    <row r="41915" x14ac:dyDescent="0.2"/>
    <row r="41916" x14ac:dyDescent="0.2"/>
    <row r="41917" x14ac:dyDescent="0.2"/>
    <row r="41918" x14ac:dyDescent="0.2"/>
    <row r="41919" x14ac:dyDescent="0.2"/>
    <row r="41920" x14ac:dyDescent="0.2"/>
    <row r="41921" x14ac:dyDescent="0.2"/>
    <row r="41922" x14ac:dyDescent="0.2"/>
    <row r="41923" x14ac:dyDescent="0.2"/>
    <row r="41924" x14ac:dyDescent="0.2"/>
    <row r="41925" x14ac:dyDescent="0.2"/>
    <row r="41926" x14ac:dyDescent="0.2"/>
    <row r="41927" x14ac:dyDescent="0.2"/>
    <row r="41928" x14ac:dyDescent="0.2"/>
    <row r="41929" x14ac:dyDescent="0.2"/>
    <row r="41930" x14ac:dyDescent="0.2"/>
    <row r="41931" x14ac:dyDescent="0.2"/>
    <row r="41932" x14ac:dyDescent="0.2"/>
    <row r="41933" x14ac:dyDescent="0.2"/>
    <row r="41934" x14ac:dyDescent="0.2"/>
    <row r="41935" x14ac:dyDescent="0.2"/>
    <row r="41936" x14ac:dyDescent="0.2"/>
    <row r="41937" x14ac:dyDescent="0.2"/>
    <row r="41938" x14ac:dyDescent="0.2"/>
    <row r="41939" x14ac:dyDescent="0.2"/>
    <row r="41940" x14ac:dyDescent="0.2"/>
    <row r="41941" x14ac:dyDescent="0.2"/>
    <row r="41942" x14ac:dyDescent="0.2"/>
    <row r="41943" x14ac:dyDescent="0.2"/>
    <row r="41944" x14ac:dyDescent="0.2"/>
    <row r="41945" x14ac:dyDescent="0.2"/>
    <row r="41946" x14ac:dyDescent="0.2"/>
    <row r="41947" x14ac:dyDescent="0.2"/>
    <row r="41948" x14ac:dyDescent="0.2"/>
    <row r="41949" x14ac:dyDescent="0.2"/>
    <row r="41950" x14ac:dyDescent="0.2"/>
    <row r="41951" x14ac:dyDescent="0.2"/>
    <row r="41952" x14ac:dyDescent="0.2"/>
    <row r="41953" x14ac:dyDescent="0.2"/>
    <row r="41954" x14ac:dyDescent="0.2"/>
    <row r="41955" x14ac:dyDescent="0.2"/>
    <row r="41956" x14ac:dyDescent="0.2"/>
    <row r="41957" x14ac:dyDescent="0.2"/>
    <row r="41958" x14ac:dyDescent="0.2"/>
    <row r="41959" x14ac:dyDescent="0.2"/>
    <row r="41960" x14ac:dyDescent="0.2"/>
    <row r="41961" x14ac:dyDescent="0.2"/>
    <row r="41962" x14ac:dyDescent="0.2"/>
    <row r="41963" x14ac:dyDescent="0.2"/>
    <row r="41964" x14ac:dyDescent="0.2"/>
    <row r="41965" x14ac:dyDescent="0.2"/>
    <row r="41966" x14ac:dyDescent="0.2"/>
    <row r="41967" x14ac:dyDescent="0.2"/>
    <row r="41968" x14ac:dyDescent="0.2"/>
    <row r="41969" x14ac:dyDescent="0.2"/>
    <row r="41970" x14ac:dyDescent="0.2"/>
    <row r="41971" x14ac:dyDescent="0.2"/>
    <row r="41972" x14ac:dyDescent="0.2"/>
    <row r="41973" x14ac:dyDescent="0.2"/>
    <row r="41974" x14ac:dyDescent="0.2"/>
    <row r="41975" x14ac:dyDescent="0.2"/>
    <row r="41976" x14ac:dyDescent="0.2"/>
    <row r="41977" x14ac:dyDescent="0.2"/>
    <row r="41978" x14ac:dyDescent="0.2"/>
    <row r="41979" x14ac:dyDescent="0.2"/>
    <row r="41980" x14ac:dyDescent="0.2"/>
    <row r="41981" x14ac:dyDescent="0.2"/>
    <row r="41982" x14ac:dyDescent="0.2"/>
    <row r="41983" x14ac:dyDescent="0.2"/>
    <row r="41984" x14ac:dyDescent="0.2"/>
    <row r="41985" x14ac:dyDescent="0.2"/>
    <row r="41986" x14ac:dyDescent="0.2"/>
    <row r="41987" x14ac:dyDescent="0.2"/>
    <row r="41988" x14ac:dyDescent="0.2"/>
    <row r="41989" x14ac:dyDescent="0.2"/>
    <row r="41990" x14ac:dyDescent="0.2"/>
    <row r="41991" x14ac:dyDescent="0.2"/>
    <row r="41992" x14ac:dyDescent="0.2"/>
    <row r="41993" x14ac:dyDescent="0.2"/>
    <row r="41994" x14ac:dyDescent="0.2"/>
    <row r="41995" x14ac:dyDescent="0.2"/>
    <row r="41996" x14ac:dyDescent="0.2"/>
    <row r="41997" x14ac:dyDescent="0.2"/>
    <row r="41998" x14ac:dyDescent="0.2"/>
    <row r="41999" x14ac:dyDescent="0.2"/>
    <row r="42000" x14ac:dyDescent="0.2"/>
    <row r="42001" x14ac:dyDescent="0.2"/>
    <row r="42002" x14ac:dyDescent="0.2"/>
    <row r="42003" x14ac:dyDescent="0.2"/>
    <row r="42004" x14ac:dyDescent="0.2"/>
    <row r="42005" x14ac:dyDescent="0.2"/>
    <row r="42006" x14ac:dyDescent="0.2"/>
    <row r="42007" x14ac:dyDescent="0.2"/>
    <row r="42008" x14ac:dyDescent="0.2"/>
    <row r="42009" x14ac:dyDescent="0.2"/>
    <row r="42010" x14ac:dyDescent="0.2"/>
    <row r="42011" x14ac:dyDescent="0.2"/>
    <row r="42012" x14ac:dyDescent="0.2"/>
    <row r="42013" x14ac:dyDescent="0.2"/>
    <row r="42014" x14ac:dyDescent="0.2"/>
    <row r="42015" x14ac:dyDescent="0.2"/>
    <row r="42016" x14ac:dyDescent="0.2"/>
    <row r="42017" x14ac:dyDescent="0.2"/>
    <row r="42018" x14ac:dyDescent="0.2"/>
    <row r="42019" x14ac:dyDescent="0.2"/>
    <row r="42020" x14ac:dyDescent="0.2"/>
    <row r="42021" x14ac:dyDescent="0.2"/>
    <row r="42022" x14ac:dyDescent="0.2"/>
    <row r="42023" x14ac:dyDescent="0.2"/>
    <row r="42024" x14ac:dyDescent="0.2"/>
    <row r="42025" x14ac:dyDescent="0.2"/>
    <row r="42026" x14ac:dyDescent="0.2"/>
    <row r="42027" x14ac:dyDescent="0.2"/>
    <row r="42028" x14ac:dyDescent="0.2"/>
    <row r="42029" x14ac:dyDescent="0.2"/>
    <row r="42030" x14ac:dyDescent="0.2"/>
    <row r="42031" x14ac:dyDescent="0.2"/>
    <row r="42032" x14ac:dyDescent="0.2"/>
    <row r="42033" x14ac:dyDescent="0.2"/>
    <row r="42034" x14ac:dyDescent="0.2"/>
    <row r="42035" x14ac:dyDescent="0.2"/>
    <row r="42036" x14ac:dyDescent="0.2"/>
    <row r="42037" x14ac:dyDescent="0.2"/>
    <row r="42038" x14ac:dyDescent="0.2"/>
    <row r="42039" x14ac:dyDescent="0.2"/>
    <row r="42040" x14ac:dyDescent="0.2"/>
    <row r="42041" x14ac:dyDescent="0.2"/>
    <row r="42042" x14ac:dyDescent="0.2"/>
    <row r="42043" x14ac:dyDescent="0.2"/>
    <row r="42044" x14ac:dyDescent="0.2"/>
    <row r="42045" x14ac:dyDescent="0.2"/>
    <row r="42046" x14ac:dyDescent="0.2"/>
    <row r="42047" x14ac:dyDescent="0.2"/>
    <row r="42048" x14ac:dyDescent="0.2"/>
    <row r="42049" x14ac:dyDescent="0.2"/>
    <row r="42050" x14ac:dyDescent="0.2"/>
    <row r="42051" x14ac:dyDescent="0.2"/>
    <row r="42052" x14ac:dyDescent="0.2"/>
    <row r="42053" x14ac:dyDescent="0.2"/>
    <row r="42054" x14ac:dyDescent="0.2"/>
    <row r="42055" x14ac:dyDescent="0.2"/>
    <row r="42056" x14ac:dyDescent="0.2"/>
    <row r="42057" x14ac:dyDescent="0.2"/>
    <row r="42058" x14ac:dyDescent="0.2"/>
    <row r="42059" x14ac:dyDescent="0.2"/>
    <row r="42060" x14ac:dyDescent="0.2"/>
    <row r="42061" x14ac:dyDescent="0.2"/>
    <row r="42062" x14ac:dyDescent="0.2"/>
    <row r="42063" x14ac:dyDescent="0.2"/>
    <row r="42064" x14ac:dyDescent="0.2"/>
    <row r="42065" x14ac:dyDescent="0.2"/>
    <row r="42066" x14ac:dyDescent="0.2"/>
    <row r="42067" x14ac:dyDescent="0.2"/>
    <row r="42068" x14ac:dyDescent="0.2"/>
    <row r="42069" x14ac:dyDescent="0.2"/>
    <row r="42070" x14ac:dyDescent="0.2"/>
    <row r="42071" x14ac:dyDescent="0.2"/>
    <row r="42072" x14ac:dyDescent="0.2"/>
    <row r="42073" x14ac:dyDescent="0.2"/>
    <row r="42074" x14ac:dyDescent="0.2"/>
    <row r="42075" x14ac:dyDescent="0.2"/>
    <row r="42076" x14ac:dyDescent="0.2"/>
    <row r="42077" x14ac:dyDescent="0.2"/>
    <row r="42078" x14ac:dyDescent="0.2"/>
    <row r="42079" x14ac:dyDescent="0.2"/>
    <row r="42080" x14ac:dyDescent="0.2"/>
    <row r="42081" x14ac:dyDescent="0.2"/>
    <row r="42082" x14ac:dyDescent="0.2"/>
    <row r="42083" x14ac:dyDescent="0.2"/>
    <row r="42084" x14ac:dyDescent="0.2"/>
    <row r="42085" x14ac:dyDescent="0.2"/>
    <row r="42086" x14ac:dyDescent="0.2"/>
    <row r="42087" x14ac:dyDescent="0.2"/>
    <row r="42088" x14ac:dyDescent="0.2"/>
    <row r="42089" x14ac:dyDescent="0.2"/>
    <row r="42090" x14ac:dyDescent="0.2"/>
    <row r="42091" x14ac:dyDescent="0.2"/>
    <row r="42092" x14ac:dyDescent="0.2"/>
    <row r="42093" x14ac:dyDescent="0.2"/>
    <row r="42094" x14ac:dyDescent="0.2"/>
    <row r="42095" x14ac:dyDescent="0.2"/>
    <row r="42096" x14ac:dyDescent="0.2"/>
    <row r="42097" x14ac:dyDescent="0.2"/>
    <row r="42098" x14ac:dyDescent="0.2"/>
    <row r="42099" x14ac:dyDescent="0.2"/>
    <row r="42100" x14ac:dyDescent="0.2"/>
    <row r="42101" x14ac:dyDescent="0.2"/>
    <row r="42102" x14ac:dyDescent="0.2"/>
    <row r="42103" x14ac:dyDescent="0.2"/>
    <row r="42104" x14ac:dyDescent="0.2"/>
    <row r="42105" x14ac:dyDescent="0.2"/>
    <row r="42106" x14ac:dyDescent="0.2"/>
    <row r="42107" x14ac:dyDescent="0.2"/>
    <row r="42108" x14ac:dyDescent="0.2"/>
    <row r="42109" x14ac:dyDescent="0.2"/>
    <row r="42110" x14ac:dyDescent="0.2"/>
    <row r="42111" x14ac:dyDescent="0.2"/>
    <row r="42112" x14ac:dyDescent="0.2"/>
    <row r="42113" x14ac:dyDescent="0.2"/>
    <row r="42114" x14ac:dyDescent="0.2"/>
    <row r="42115" x14ac:dyDescent="0.2"/>
    <row r="42116" x14ac:dyDescent="0.2"/>
    <row r="42117" x14ac:dyDescent="0.2"/>
    <row r="42118" x14ac:dyDescent="0.2"/>
    <row r="42119" x14ac:dyDescent="0.2"/>
    <row r="42120" x14ac:dyDescent="0.2"/>
    <row r="42121" x14ac:dyDescent="0.2"/>
    <row r="42122" x14ac:dyDescent="0.2"/>
    <row r="42123" x14ac:dyDescent="0.2"/>
    <row r="42124" x14ac:dyDescent="0.2"/>
    <row r="42125" x14ac:dyDescent="0.2"/>
    <row r="42126" x14ac:dyDescent="0.2"/>
    <row r="42127" x14ac:dyDescent="0.2"/>
    <row r="42128" x14ac:dyDescent="0.2"/>
    <row r="42129" x14ac:dyDescent="0.2"/>
    <row r="42130" x14ac:dyDescent="0.2"/>
    <row r="42131" x14ac:dyDescent="0.2"/>
    <row r="42132" x14ac:dyDescent="0.2"/>
    <row r="42133" x14ac:dyDescent="0.2"/>
    <row r="42134" x14ac:dyDescent="0.2"/>
    <row r="42135" x14ac:dyDescent="0.2"/>
    <row r="42136" x14ac:dyDescent="0.2"/>
    <row r="42137" x14ac:dyDescent="0.2"/>
    <row r="42138" x14ac:dyDescent="0.2"/>
    <row r="42139" x14ac:dyDescent="0.2"/>
    <row r="42140" x14ac:dyDescent="0.2"/>
    <row r="42141" x14ac:dyDescent="0.2"/>
    <row r="42142" x14ac:dyDescent="0.2"/>
    <row r="42143" x14ac:dyDescent="0.2"/>
    <row r="42144" x14ac:dyDescent="0.2"/>
    <row r="42145" x14ac:dyDescent="0.2"/>
    <row r="42146" x14ac:dyDescent="0.2"/>
    <row r="42147" x14ac:dyDescent="0.2"/>
    <row r="42148" x14ac:dyDescent="0.2"/>
    <row r="42149" x14ac:dyDescent="0.2"/>
    <row r="42150" x14ac:dyDescent="0.2"/>
    <row r="42151" x14ac:dyDescent="0.2"/>
    <row r="42152" x14ac:dyDescent="0.2"/>
    <row r="42153" x14ac:dyDescent="0.2"/>
    <row r="42154" x14ac:dyDescent="0.2"/>
    <row r="42155" x14ac:dyDescent="0.2"/>
    <row r="42156" x14ac:dyDescent="0.2"/>
    <row r="42157" x14ac:dyDescent="0.2"/>
    <row r="42158" x14ac:dyDescent="0.2"/>
    <row r="42159" x14ac:dyDescent="0.2"/>
    <row r="42160" x14ac:dyDescent="0.2"/>
    <row r="42161" x14ac:dyDescent="0.2"/>
    <row r="42162" x14ac:dyDescent="0.2"/>
    <row r="42163" x14ac:dyDescent="0.2"/>
    <row r="42164" x14ac:dyDescent="0.2"/>
    <row r="42165" x14ac:dyDescent="0.2"/>
    <row r="42166" x14ac:dyDescent="0.2"/>
    <row r="42167" x14ac:dyDescent="0.2"/>
    <row r="42168" x14ac:dyDescent="0.2"/>
    <row r="42169" x14ac:dyDescent="0.2"/>
    <row r="42170" x14ac:dyDescent="0.2"/>
    <row r="42171" x14ac:dyDescent="0.2"/>
    <row r="42172" x14ac:dyDescent="0.2"/>
    <row r="42173" x14ac:dyDescent="0.2"/>
    <row r="42174" x14ac:dyDescent="0.2"/>
    <row r="42175" x14ac:dyDescent="0.2"/>
    <row r="42176" x14ac:dyDescent="0.2"/>
    <row r="42177" x14ac:dyDescent="0.2"/>
    <row r="42178" x14ac:dyDescent="0.2"/>
    <row r="42179" x14ac:dyDescent="0.2"/>
    <row r="42180" x14ac:dyDescent="0.2"/>
    <row r="42181" x14ac:dyDescent="0.2"/>
    <row r="42182" x14ac:dyDescent="0.2"/>
    <row r="42183" x14ac:dyDescent="0.2"/>
    <row r="42184" x14ac:dyDescent="0.2"/>
    <row r="42185" x14ac:dyDescent="0.2"/>
    <row r="42186" x14ac:dyDescent="0.2"/>
    <row r="42187" x14ac:dyDescent="0.2"/>
    <row r="42188" x14ac:dyDescent="0.2"/>
    <row r="42189" x14ac:dyDescent="0.2"/>
    <row r="42190" x14ac:dyDescent="0.2"/>
    <row r="42191" x14ac:dyDescent="0.2"/>
    <row r="42192" x14ac:dyDescent="0.2"/>
    <row r="42193" x14ac:dyDescent="0.2"/>
    <row r="42194" x14ac:dyDescent="0.2"/>
    <row r="42195" x14ac:dyDescent="0.2"/>
    <row r="42196" x14ac:dyDescent="0.2"/>
    <row r="42197" x14ac:dyDescent="0.2"/>
    <row r="42198" x14ac:dyDescent="0.2"/>
    <row r="42199" x14ac:dyDescent="0.2"/>
    <row r="42200" x14ac:dyDescent="0.2"/>
    <row r="42201" x14ac:dyDescent="0.2"/>
    <row r="42202" x14ac:dyDescent="0.2"/>
    <row r="42203" x14ac:dyDescent="0.2"/>
    <row r="42204" x14ac:dyDescent="0.2"/>
    <row r="42205" x14ac:dyDescent="0.2"/>
    <row r="42206" x14ac:dyDescent="0.2"/>
    <row r="42207" x14ac:dyDescent="0.2"/>
    <row r="42208" x14ac:dyDescent="0.2"/>
    <row r="42209" x14ac:dyDescent="0.2"/>
    <row r="42210" x14ac:dyDescent="0.2"/>
    <row r="42211" x14ac:dyDescent="0.2"/>
    <row r="42212" x14ac:dyDescent="0.2"/>
    <row r="42213" x14ac:dyDescent="0.2"/>
    <row r="42214" x14ac:dyDescent="0.2"/>
    <row r="42215" x14ac:dyDescent="0.2"/>
    <row r="42216" x14ac:dyDescent="0.2"/>
    <row r="42217" x14ac:dyDescent="0.2"/>
    <row r="42218" x14ac:dyDescent="0.2"/>
    <row r="42219" x14ac:dyDescent="0.2"/>
    <row r="42220" x14ac:dyDescent="0.2"/>
    <row r="42221" x14ac:dyDescent="0.2"/>
    <row r="42222" x14ac:dyDescent="0.2"/>
    <row r="42223" x14ac:dyDescent="0.2"/>
    <row r="42224" x14ac:dyDescent="0.2"/>
    <row r="42225" x14ac:dyDescent="0.2"/>
    <row r="42226" x14ac:dyDescent="0.2"/>
    <row r="42227" x14ac:dyDescent="0.2"/>
    <row r="42228" x14ac:dyDescent="0.2"/>
    <row r="42229" x14ac:dyDescent="0.2"/>
    <row r="42230" x14ac:dyDescent="0.2"/>
    <row r="42231" x14ac:dyDescent="0.2"/>
    <row r="42232" x14ac:dyDescent="0.2"/>
    <row r="42233" x14ac:dyDescent="0.2"/>
    <row r="42234" x14ac:dyDescent="0.2"/>
    <row r="42235" x14ac:dyDescent="0.2"/>
    <row r="42236" x14ac:dyDescent="0.2"/>
    <row r="42237" x14ac:dyDescent="0.2"/>
    <row r="42238" x14ac:dyDescent="0.2"/>
    <row r="42239" x14ac:dyDescent="0.2"/>
    <row r="42240" x14ac:dyDescent="0.2"/>
    <row r="42241" x14ac:dyDescent="0.2"/>
    <row r="42242" x14ac:dyDescent="0.2"/>
    <row r="42243" x14ac:dyDescent="0.2"/>
    <row r="42244" x14ac:dyDescent="0.2"/>
    <row r="42245" x14ac:dyDescent="0.2"/>
    <row r="42246" x14ac:dyDescent="0.2"/>
    <row r="42247" x14ac:dyDescent="0.2"/>
    <row r="42248" x14ac:dyDescent="0.2"/>
    <row r="42249" x14ac:dyDescent="0.2"/>
    <row r="42250" x14ac:dyDescent="0.2"/>
    <row r="42251" x14ac:dyDescent="0.2"/>
    <row r="42252" x14ac:dyDescent="0.2"/>
    <row r="42253" x14ac:dyDescent="0.2"/>
    <row r="42254" x14ac:dyDescent="0.2"/>
    <row r="42255" x14ac:dyDescent="0.2"/>
    <row r="42256" x14ac:dyDescent="0.2"/>
    <row r="42257" x14ac:dyDescent="0.2"/>
    <row r="42258" x14ac:dyDescent="0.2"/>
    <row r="42259" x14ac:dyDescent="0.2"/>
    <row r="42260" x14ac:dyDescent="0.2"/>
    <row r="42261" x14ac:dyDescent="0.2"/>
    <row r="42262" x14ac:dyDescent="0.2"/>
    <row r="42263" x14ac:dyDescent="0.2"/>
    <row r="42264" x14ac:dyDescent="0.2"/>
    <row r="42265" x14ac:dyDescent="0.2"/>
    <row r="42266" x14ac:dyDescent="0.2"/>
    <row r="42267" x14ac:dyDescent="0.2"/>
    <row r="42268" x14ac:dyDescent="0.2"/>
    <row r="42269" x14ac:dyDescent="0.2"/>
    <row r="42270" x14ac:dyDescent="0.2"/>
    <row r="42271" x14ac:dyDescent="0.2"/>
    <row r="42272" x14ac:dyDescent="0.2"/>
    <row r="42273" x14ac:dyDescent="0.2"/>
    <row r="42274" x14ac:dyDescent="0.2"/>
    <row r="42275" x14ac:dyDescent="0.2"/>
    <row r="42276" x14ac:dyDescent="0.2"/>
    <row r="42277" x14ac:dyDescent="0.2"/>
    <row r="42278" x14ac:dyDescent="0.2"/>
    <row r="42279" x14ac:dyDescent="0.2"/>
    <row r="42280" x14ac:dyDescent="0.2"/>
    <row r="42281" x14ac:dyDescent="0.2"/>
    <row r="42282" x14ac:dyDescent="0.2"/>
    <row r="42283" x14ac:dyDescent="0.2"/>
    <row r="42284" x14ac:dyDescent="0.2"/>
    <row r="42285" x14ac:dyDescent="0.2"/>
    <row r="42286" x14ac:dyDescent="0.2"/>
    <row r="42287" x14ac:dyDescent="0.2"/>
    <row r="42288" x14ac:dyDescent="0.2"/>
    <row r="42289" x14ac:dyDescent="0.2"/>
    <row r="42290" x14ac:dyDescent="0.2"/>
    <row r="42291" x14ac:dyDescent="0.2"/>
    <row r="42292" x14ac:dyDescent="0.2"/>
    <row r="42293" x14ac:dyDescent="0.2"/>
    <row r="42294" x14ac:dyDescent="0.2"/>
    <row r="42295" x14ac:dyDescent="0.2"/>
    <row r="42296" x14ac:dyDescent="0.2"/>
    <row r="42297" x14ac:dyDescent="0.2"/>
    <row r="42298" x14ac:dyDescent="0.2"/>
    <row r="42299" x14ac:dyDescent="0.2"/>
    <row r="42300" x14ac:dyDescent="0.2"/>
    <row r="42301" x14ac:dyDescent="0.2"/>
    <row r="42302" x14ac:dyDescent="0.2"/>
    <row r="42303" x14ac:dyDescent="0.2"/>
    <row r="42304" x14ac:dyDescent="0.2"/>
    <row r="42305" x14ac:dyDescent="0.2"/>
    <row r="42306" x14ac:dyDescent="0.2"/>
    <row r="42307" x14ac:dyDescent="0.2"/>
    <row r="42308" x14ac:dyDescent="0.2"/>
    <row r="42309" x14ac:dyDescent="0.2"/>
    <row r="42310" x14ac:dyDescent="0.2"/>
    <row r="42311" x14ac:dyDescent="0.2"/>
    <row r="42312" x14ac:dyDescent="0.2"/>
    <row r="42313" x14ac:dyDescent="0.2"/>
    <row r="42314" x14ac:dyDescent="0.2"/>
    <row r="42315" x14ac:dyDescent="0.2"/>
    <row r="42316" x14ac:dyDescent="0.2"/>
    <row r="42317" x14ac:dyDescent="0.2"/>
    <row r="42318" x14ac:dyDescent="0.2"/>
    <row r="42319" x14ac:dyDescent="0.2"/>
    <row r="42320" x14ac:dyDescent="0.2"/>
    <row r="42321" x14ac:dyDescent="0.2"/>
    <row r="42322" x14ac:dyDescent="0.2"/>
    <row r="42323" x14ac:dyDescent="0.2"/>
    <row r="42324" x14ac:dyDescent="0.2"/>
    <row r="42325" x14ac:dyDescent="0.2"/>
    <row r="42326" x14ac:dyDescent="0.2"/>
    <row r="42327" x14ac:dyDescent="0.2"/>
    <row r="42328" x14ac:dyDescent="0.2"/>
    <row r="42329" x14ac:dyDescent="0.2"/>
    <row r="42330" x14ac:dyDescent="0.2"/>
    <row r="42331" x14ac:dyDescent="0.2"/>
    <row r="42332" x14ac:dyDescent="0.2"/>
    <row r="42333" x14ac:dyDescent="0.2"/>
    <row r="42334" x14ac:dyDescent="0.2"/>
    <row r="42335" x14ac:dyDescent="0.2"/>
    <row r="42336" x14ac:dyDescent="0.2"/>
    <row r="42337" x14ac:dyDescent="0.2"/>
    <row r="42338" x14ac:dyDescent="0.2"/>
    <row r="42339" x14ac:dyDescent="0.2"/>
    <row r="42340" x14ac:dyDescent="0.2"/>
    <row r="42341" x14ac:dyDescent="0.2"/>
    <row r="42342" x14ac:dyDescent="0.2"/>
    <row r="42343" x14ac:dyDescent="0.2"/>
    <row r="42344" x14ac:dyDescent="0.2"/>
    <row r="42345" x14ac:dyDescent="0.2"/>
    <row r="42346" x14ac:dyDescent="0.2"/>
    <row r="42347" x14ac:dyDescent="0.2"/>
    <row r="42348" x14ac:dyDescent="0.2"/>
    <row r="42349" x14ac:dyDescent="0.2"/>
    <row r="42350" x14ac:dyDescent="0.2"/>
    <row r="42351" x14ac:dyDescent="0.2"/>
    <row r="42352" x14ac:dyDescent="0.2"/>
    <row r="42353" x14ac:dyDescent="0.2"/>
    <row r="42354" x14ac:dyDescent="0.2"/>
    <row r="42355" x14ac:dyDescent="0.2"/>
    <row r="42356" x14ac:dyDescent="0.2"/>
    <row r="42357" x14ac:dyDescent="0.2"/>
    <row r="42358" x14ac:dyDescent="0.2"/>
    <row r="42359" x14ac:dyDescent="0.2"/>
    <row r="42360" x14ac:dyDescent="0.2"/>
    <row r="42361" x14ac:dyDescent="0.2"/>
    <row r="42362" x14ac:dyDescent="0.2"/>
    <row r="42363" x14ac:dyDescent="0.2"/>
    <row r="42364" x14ac:dyDescent="0.2"/>
    <row r="42365" x14ac:dyDescent="0.2"/>
    <row r="42366" x14ac:dyDescent="0.2"/>
    <row r="42367" x14ac:dyDescent="0.2"/>
    <row r="42368" x14ac:dyDescent="0.2"/>
    <row r="42369" x14ac:dyDescent="0.2"/>
    <row r="42370" x14ac:dyDescent="0.2"/>
    <row r="42371" x14ac:dyDescent="0.2"/>
    <row r="42372" x14ac:dyDescent="0.2"/>
    <row r="42373" x14ac:dyDescent="0.2"/>
    <row r="42374" x14ac:dyDescent="0.2"/>
    <row r="42375" x14ac:dyDescent="0.2"/>
    <row r="42376" x14ac:dyDescent="0.2"/>
    <row r="42377" x14ac:dyDescent="0.2"/>
    <row r="42378" x14ac:dyDescent="0.2"/>
    <row r="42379" x14ac:dyDescent="0.2"/>
    <row r="42380" x14ac:dyDescent="0.2"/>
    <row r="42381" x14ac:dyDescent="0.2"/>
    <row r="42382" x14ac:dyDescent="0.2"/>
    <row r="42383" x14ac:dyDescent="0.2"/>
    <row r="42384" x14ac:dyDescent="0.2"/>
    <row r="42385" x14ac:dyDescent="0.2"/>
    <row r="42386" x14ac:dyDescent="0.2"/>
    <row r="42387" x14ac:dyDescent="0.2"/>
    <row r="42388" x14ac:dyDescent="0.2"/>
    <row r="42389" x14ac:dyDescent="0.2"/>
    <row r="42390" x14ac:dyDescent="0.2"/>
    <row r="42391" x14ac:dyDescent="0.2"/>
    <row r="42392" x14ac:dyDescent="0.2"/>
    <row r="42393" x14ac:dyDescent="0.2"/>
    <row r="42394" x14ac:dyDescent="0.2"/>
    <row r="42395" x14ac:dyDescent="0.2"/>
    <row r="42396" x14ac:dyDescent="0.2"/>
    <row r="42397" x14ac:dyDescent="0.2"/>
    <row r="42398" x14ac:dyDescent="0.2"/>
    <row r="42399" x14ac:dyDescent="0.2"/>
    <row r="42400" x14ac:dyDescent="0.2"/>
    <row r="42401" x14ac:dyDescent="0.2"/>
    <row r="42402" x14ac:dyDescent="0.2"/>
    <row r="42403" x14ac:dyDescent="0.2"/>
    <row r="42404" x14ac:dyDescent="0.2"/>
    <row r="42405" x14ac:dyDescent="0.2"/>
    <row r="42406" x14ac:dyDescent="0.2"/>
    <row r="42407" x14ac:dyDescent="0.2"/>
    <row r="42408" x14ac:dyDescent="0.2"/>
    <row r="42409" x14ac:dyDescent="0.2"/>
    <row r="42410" x14ac:dyDescent="0.2"/>
    <row r="42411" x14ac:dyDescent="0.2"/>
    <row r="42412" x14ac:dyDescent="0.2"/>
    <row r="42413" x14ac:dyDescent="0.2"/>
    <row r="42414" x14ac:dyDescent="0.2"/>
    <row r="42415" x14ac:dyDescent="0.2"/>
    <row r="42416" x14ac:dyDescent="0.2"/>
    <row r="42417" x14ac:dyDescent="0.2"/>
    <row r="42418" x14ac:dyDescent="0.2"/>
    <row r="42419" x14ac:dyDescent="0.2"/>
    <row r="42420" x14ac:dyDescent="0.2"/>
    <row r="42421" x14ac:dyDescent="0.2"/>
    <row r="42422" x14ac:dyDescent="0.2"/>
    <row r="42423" x14ac:dyDescent="0.2"/>
    <row r="42424" x14ac:dyDescent="0.2"/>
    <row r="42425" x14ac:dyDescent="0.2"/>
    <row r="42426" x14ac:dyDescent="0.2"/>
    <row r="42427" x14ac:dyDescent="0.2"/>
    <row r="42428" x14ac:dyDescent="0.2"/>
    <row r="42429" x14ac:dyDescent="0.2"/>
    <row r="42430" x14ac:dyDescent="0.2"/>
    <row r="42431" x14ac:dyDescent="0.2"/>
    <row r="42432" x14ac:dyDescent="0.2"/>
    <row r="42433" x14ac:dyDescent="0.2"/>
    <row r="42434" x14ac:dyDescent="0.2"/>
    <row r="42435" x14ac:dyDescent="0.2"/>
    <row r="42436" x14ac:dyDescent="0.2"/>
    <row r="42437" x14ac:dyDescent="0.2"/>
    <row r="42438" x14ac:dyDescent="0.2"/>
    <row r="42439" x14ac:dyDescent="0.2"/>
    <row r="42440" x14ac:dyDescent="0.2"/>
    <row r="42441" x14ac:dyDescent="0.2"/>
    <row r="42442" x14ac:dyDescent="0.2"/>
    <row r="42443" x14ac:dyDescent="0.2"/>
    <row r="42444" x14ac:dyDescent="0.2"/>
    <row r="42445" x14ac:dyDescent="0.2"/>
    <row r="42446" x14ac:dyDescent="0.2"/>
    <row r="42447" x14ac:dyDescent="0.2"/>
    <row r="42448" x14ac:dyDescent="0.2"/>
    <row r="42449" x14ac:dyDescent="0.2"/>
    <row r="42450" x14ac:dyDescent="0.2"/>
    <row r="42451" x14ac:dyDescent="0.2"/>
    <row r="42452" x14ac:dyDescent="0.2"/>
    <row r="42453" x14ac:dyDescent="0.2"/>
    <row r="42454" x14ac:dyDescent="0.2"/>
    <row r="42455" x14ac:dyDescent="0.2"/>
    <row r="42456" x14ac:dyDescent="0.2"/>
    <row r="42457" x14ac:dyDescent="0.2"/>
    <row r="42458" x14ac:dyDescent="0.2"/>
    <row r="42459" x14ac:dyDescent="0.2"/>
    <row r="42460" x14ac:dyDescent="0.2"/>
    <row r="42461" x14ac:dyDescent="0.2"/>
    <row r="42462" x14ac:dyDescent="0.2"/>
    <row r="42463" x14ac:dyDescent="0.2"/>
    <row r="42464" x14ac:dyDescent="0.2"/>
    <row r="42465" x14ac:dyDescent="0.2"/>
    <row r="42466" x14ac:dyDescent="0.2"/>
    <row r="42467" x14ac:dyDescent="0.2"/>
    <row r="42468" x14ac:dyDescent="0.2"/>
    <row r="42469" x14ac:dyDescent="0.2"/>
    <row r="42470" x14ac:dyDescent="0.2"/>
    <row r="42471" x14ac:dyDescent="0.2"/>
    <row r="42472" x14ac:dyDescent="0.2"/>
    <row r="42473" x14ac:dyDescent="0.2"/>
    <row r="42474" x14ac:dyDescent="0.2"/>
    <row r="42475" x14ac:dyDescent="0.2"/>
    <row r="42476" x14ac:dyDescent="0.2"/>
    <row r="42477" x14ac:dyDescent="0.2"/>
    <row r="42478" x14ac:dyDescent="0.2"/>
    <row r="42479" x14ac:dyDescent="0.2"/>
    <row r="42480" x14ac:dyDescent="0.2"/>
    <row r="42481" x14ac:dyDescent="0.2"/>
    <row r="42482" x14ac:dyDescent="0.2"/>
    <row r="42483" x14ac:dyDescent="0.2"/>
    <row r="42484" x14ac:dyDescent="0.2"/>
    <row r="42485" x14ac:dyDescent="0.2"/>
    <row r="42486" x14ac:dyDescent="0.2"/>
    <row r="42487" x14ac:dyDescent="0.2"/>
    <row r="42488" x14ac:dyDescent="0.2"/>
    <row r="42489" x14ac:dyDescent="0.2"/>
    <row r="42490" x14ac:dyDescent="0.2"/>
    <row r="42491" x14ac:dyDescent="0.2"/>
    <row r="42492" x14ac:dyDescent="0.2"/>
    <row r="42493" x14ac:dyDescent="0.2"/>
    <row r="42494" x14ac:dyDescent="0.2"/>
    <row r="42495" x14ac:dyDescent="0.2"/>
    <row r="42496" x14ac:dyDescent="0.2"/>
    <row r="42497" x14ac:dyDescent="0.2"/>
    <row r="42498" x14ac:dyDescent="0.2"/>
    <row r="42499" x14ac:dyDescent="0.2"/>
    <row r="42500" x14ac:dyDescent="0.2"/>
    <row r="42501" x14ac:dyDescent="0.2"/>
    <row r="42502" x14ac:dyDescent="0.2"/>
    <row r="42503" x14ac:dyDescent="0.2"/>
    <row r="42504" x14ac:dyDescent="0.2"/>
    <row r="42505" x14ac:dyDescent="0.2"/>
    <row r="42506" x14ac:dyDescent="0.2"/>
    <row r="42507" x14ac:dyDescent="0.2"/>
    <row r="42508" x14ac:dyDescent="0.2"/>
    <row r="42509" x14ac:dyDescent="0.2"/>
    <row r="42510" x14ac:dyDescent="0.2"/>
    <row r="42511" x14ac:dyDescent="0.2"/>
    <row r="42512" x14ac:dyDescent="0.2"/>
    <row r="42513" x14ac:dyDescent="0.2"/>
    <row r="42514" x14ac:dyDescent="0.2"/>
    <row r="42515" x14ac:dyDescent="0.2"/>
    <row r="42516" x14ac:dyDescent="0.2"/>
    <row r="42517" x14ac:dyDescent="0.2"/>
    <row r="42518" x14ac:dyDescent="0.2"/>
    <row r="42519" x14ac:dyDescent="0.2"/>
    <row r="42520" x14ac:dyDescent="0.2"/>
    <row r="42521" x14ac:dyDescent="0.2"/>
    <row r="42522" x14ac:dyDescent="0.2"/>
    <row r="42523" x14ac:dyDescent="0.2"/>
    <row r="42524" x14ac:dyDescent="0.2"/>
    <row r="42525" x14ac:dyDescent="0.2"/>
    <row r="42526" x14ac:dyDescent="0.2"/>
    <row r="42527" x14ac:dyDescent="0.2"/>
    <row r="42528" x14ac:dyDescent="0.2"/>
    <row r="42529" x14ac:dyDescent="0.2"/>
    <row r="42530" x14ac:dyDescent="0.2"/>
    <row r="42531" x14ac:dyDescent="0.2"/>
    <row r="42532" x14ac:dyDescent="0.2"/>
    <row r="42533" x14ac:dyDescent="0.2"/>
    <row r="42534" x14ac:dyDescent="0.2"/>
    <row r="42535" x14ac:dyDescent="0.2"/>
    <row r="42536" x14ac:dyDescent="0.2"/>
    <row r="42537" x14ac:dyDescent="0.2"/>
    <row r="42538" x14ac:dyDescent="0.2"/>
    <row r="42539" x14ac:dyDescent="0.2"/>
    <row r="42540" x14ac:dyDescent="0.2"/>
    <row r="42541" x14ac:dyDescent="0.2"/>
    <row r="42542" x14ac:dyDescent="0.2"/>
    <row r="42543" x14ac:dyDescent="0.2"/>
    <row r="42544" x14ac:dyDescent="0.2"/>
    <row r="42545" x14ac:dyDescent="0.2"/>
    <row r="42546" x14ac:dyDescent="0.2"/>
    <row r="42547" x14ac:dyDescent="0.2"/>
    <row r="42548" x14ac:dyDescent="0.2"/>
    <row r="42549" x14ac:dyDescent="0.2"/>
    <row r="42550" x14ac:dyDescent="0.2"/>
    <row r="42551" x14ac:dyDescent="0.2"/>
    <row r="42552" x14ac:dyDescent="0.2"/>
    <row r="42553" x14ac:dyDescent="0.2"/>
    <row r="42554" x14ac:dyDescent="0.2"/>
    <row r="42555" x14ac:dyDescent="0.2"/>
    <row r="42556" x14ac:dyDescent="0.2"/>
    <row r="42557" x14ac:dyDescent="0.2"/>
    <row r="42558" x14ac:dyDescent="0.2"/>
    <row r="42559" x14ac:dyDescent="0.2"/>
    <row r="42560" x14ac:dyDescent="0.2"/>
    <row r="42561" x14ac:dyDescent="0.2"/>
    <row r="42562" x14ac:dyDescent="0.2"/>
    <row r="42563" x14ac:dyDescent="0.2"/>
    <row r="42564" x14ac:dyDescent="0.2"/>
    <row r="42565" x14ac:dyDescent="0.2"/>
    <row r="42566" x14ac:dyDescent="0.2"/>
    <row r="42567" x14ac:dyDescent="0.2"/>
    <row r="42568" x14ac:dyDescent="0.2"/>
    <row r="42569" x14ac:dyDescent="0.2"/>
    <row r="42570" x14ac:dyDescent="0.2"/>
    <row r="42571" x14ac:dyDescent="0.2"/>
    <row r="42572" x14ac:dyDescent="0.2"/>
    <row r="42573" x14ac:dyDescent="0.2"/>
    <row r="42574" x14ac:dyDescent="0.2"/>
    <row r="42575" x14ac:dyDescent="0.2"/>
    <row r="42576" x14ac:dyDescent="0.2"/>
    <row r="42577" x14ac:dyDescent="0.2"/>
    <row r="42578" x14ac:dyDescent="0.2"/>
    <row r="42579" x14ac:dyDescent="0.2"/>
    <row r="42580" x14ac:dyDescent="0.2"/>
    <row r="42581" x14ac:dyDescent="0.2"/>
    <row r="42582" x14ac:dyDescent="0.2"/>
    <row r="42583" x14ac:dyDescent="0.2"/>
    <row r="42584" x14ac:dyDescent="0.2"/>
    <row r="42585" x14ac:dyDescent="0.2"/>
    <row r="42586" x14ac:dyDescent="0.2"/>
    <row r="42587" x14ac:dyDescent="0.2"/>
    <row r="42588" x14ac:dyDescent="0.2"/>
    <row r="42589" x14ac:dyDescent="0.2"/>
    <row r="42590" x14ac:dyDescent="0.2"/>
    <row r="42591" x14ac:dyDescent="0.2"/>
    <row r="42592" x14ac:dyDescent="0.2"/>
    <row r="42593" x14ac:dyDescent="0.2"/>
    <row r="42594" x14ac:dyDescent="0.2"/>
    <row r="42595" x14ac:dyDescent="0.2"/>
    <row r="42596" x14ac:dyDescent="0.2"/>
    <row r="42597" x14ac:dyDescent="0.2"/>
    <row r="42598" x14ac:dyDescent="0.2"/>
    <row r="42599" x14ac:dyDescent="0.2"/>
    <row r="42600" x14ac:dyDescent="0.2"/>
    <row r="42601" x14ac:dyDescent="0.2"/>
    <row r="42602" x14ac:dyDescent="0.2"/>
    <row r="42603" x14ac:dyDescent="0.2"/>
    <row r="42604" x14ac:dyDescent="0.2"/>
    <row r="42605" x14ac:dyDescent="0.2"/>
    <row r="42606" x14ac:dyDescent="0.2"/>
    <row r="42607" x14ac:dyDescent="0.2"/>
    <row r="42608" x14ac:dyDescent="0.2"/>
    <row r="42609" x14ac:dyDescent="0.2"/>
    <row r="42610" x14ac:dyDescent="0.2"/>
    <row r="42611" x14ac:dyDescent="0.2"/>
    <row r="42612" x14ac:dyDescent="0.2"/>
    <row r="42613" x14ac:dyDescent="0.2"/>
    <row r="42614" x14ac:dyDescent="0.2"/>
    <row r="42615" x14ac:dyDescent="0.2"/>
    <row r="42616" x14ac:dyDescent="0.2"/>
    <row r="42617" x14ac:dyDescent="0.2"/>
    <row r="42618" x14ac:dyDescent="0.2"/>
    <row r="42619" x14ac:dyDescent="0.2"/>
    <row r="42620" x14ac:dyDescent="0.2"/>
    <row r="42621" x14ac:dyDescent="0.2"/>
    <row r="42622" x14ac:dyDescent="0.2"/>
    <row r="42623" x14ac:dyDescent="0.2"/>
    <row r="42624" x14ac:dyDescent="0.2"/>
    <row r="42625" x14ac:dyDescent="0.2"/>
    <row r="42626" x14ac:dyDescent="0.2"/>
    <row r="42627" x14ac:dyDescent="0.2"/>
    <row r="42628" x14ac:dyDescent="0.2"/>
    <row r="42629" x14ac:dyDescent="0.2"/>
    <row r="42630" x14ac:dyDescent="0.2"/>
    <row r="42631" x14ac:dyDescent="0.2"/>
    <row r="42632" x14ac:dyDescent="0.2"/>
    <row r="42633" x14ac:dyDescent="0.2"/>
    <row r="42634" x14ac:dyDescent="0.2"/>
    <row r="42635" x14ac:dyDescent="0.2"/>
    <row r="42636" x14ac:dyDescent="0.2"/>
    <row r="42637" x14ac:dyDescent="0.2"/>
    <row r="42638" x14ac:dyDescent="0.2"/>
    <row r="42639" x14ac:dyDescent="0.2"/>
    <row r="42640" x14ac:dyDescent="0.2"/>
    <row r="42641" x14ac:dyDescent="0.2"/>
    <row r="42642" x14ac:dyDescent="0.2"/>
    <row r="42643" x14ac:dyDescent="0.2"/>
    <row r="42644" x14ac:dyDescent="0.2"/>
    <row r="42645" x14ac:dyDescent="0.2"/>
    <row r="42646" x14ac:dyDescent="0.2"/>
    <row r="42647" x14ac:dyDescent="0.2"/>
    <row r="42648" x14ac:dyDescent="0.2"/>
    <row r="42649" x14ac:dyDescent="0.2"/>
    <row r="42650" x14ac:dyDescent="0.2"/>
    <row r="42651" x14ac:dyDescent="0.2"/>
    <row r="42652" x14ac:dyDescent="0.2"/>
    <row r="42653" x14ac:dyDescent="0.2"/>
    <row r="42654" x14ac:dyDescent="0.2"/>
    <row r="42655" x14ac:dyDescent="0.2"/>
    <row r="42656" x14ac:dyDescent="0.2"/>
    <row r="42657" x14ac:dyDescent="0.2"/>
    <row r="42658" x14ac:dyDescent="0.2"/>
    <row r="42659" x14ac:dyDescent="0.2"/>
    <row r="42660" x14ac:dyDescent="0.2"/>
    <row r="42661" x14ac:dyDescent="0.2"/>
    <row r="42662" x14ac:dyDescent="0.2"/>
    <row r="42663" x14ac:dyDescent="0.2"/>
    <row r="42664" x14ac:dyDescent="0.2"/>
    <row r="42665" x14ac:dyDescent="0.2"/>
    <row r="42666" x14ac:dyDescent="0.2"/>
    <row r="42667" x14ac:dyDescent="0.2"/>
    <row r="42668" x14ac:dyDescent="0.2"/>
    <row r="42669" x14ac:dyDescent="0.2"/>
    <row r="42670" x14ac:dyDescent="0.2"/>
    <row r="42671" x14ac:dyDescent="0.2"/>
    <row r="42672" x14ac:dyDescent="0.2"/>
    <row r="42673" x14ac:dyDescent="0.2"/>
    <row r="42674" x14ac:dyDescent="0.2"/>
    <row r="42675" x14ac:dyDescent="0.2"/>
    <row r="42676" x14ac:dyDescent="0.2"/>
    <row r="42677" x14ac:dyDescent="0.2"/>
    <row r="42678" x14ac:dyDescent="0.2"/>
    <row r="42679" x14ac:dyDescent="0.2"/>
    <row r="42680" x14ac:dyDescent="0.2"/>
    <row r="42681" x14ac:dyDescent="0.2"/>
    <row r="42682" x14ac:dyDescent="0.2"/>
    <row r="42683" x14ac:dyDescent="0.2"/>
    <row r="42684" x14ac:dyDescent="0.2"/>
    <row r="42685" x14ac:dyDescent="0.2"/>
    <row r="42686" x14ac:dyDescent="0.2"/>
    <row r="42687" x14ac:dyDescent="0.2"/>
    <row r="42688" x14ac:dyDescent="0.2"/>
    <row r="42689" x14ac:dyDescent="0.2"/>
    <row r="42690" x14ac:dyDescent="0.2"/>
    <row r="42691" x14ac:dyDescent="0.2"/>
    <row r="42692" x14ac:dyDescent="0.2"/>
    <row r="42693" x14ac:dyDescent="0.2"/>
    <row r="42694" x14ac:dyDescent="0.2"/>
    <row r="42695" x14ac:dyDescent="0.2"/>
    <row r="42696" x14ac:dyDescent="0.2"/>
    <row r="42697" x14ac:dyDescent="0.2"/>
    <row r="42698" x14ac:dyDescent="0.2"/>
    <row r="42699" x14ac:dyDescent="0.2"/>
    <row r="42700" x14ac:dyDescent="0.2"/>
    <row r="42701" x14ac:dyDescent="0.2"/>
    <row r="42702" x14ac:dyDescent="0.2"/>
    <row r="42703" x14ac:dyDescent="0.2"/>
    <row r="42704" x14ac:dyDescent="0.2"/>
    <row r="42705" x14ac:dyDescent="0.2"/>
    <row r="42706" x14ac:dyDescent="0.2"/>
    <row r="42707" x14ac:dyDescent="0.2"/>
    <row r="42708" x14ac:dyDescent="0.2"/>
    <row r="42709" x14ac:dyDescent="0.2"/>
    <row r="42710" x14ac:dyDescent="0.2"/>
    <row r="42711" x14ac:dyDescent="0.2"/>
    <row r="42712" x14ac:dyDescent="0.2"/>
    <row r="42713" x14ac:dyDescent="0.2"/>
    <row r="42714" x14ac:dyDescent="0.2"/>
    <row r="42715" x14ac:dyDescent="0.2"/>
    <row r="42716" x14ac:dyDescent="0.2"/>
    <row r="42717" x14ac:dyDescent="0.2"/>
    <row r="42718" x14ac:dyDescent="0.2"/>
    <row r="42719" x14ac:dyDescent="0.2"/>
    <row r="42720" x14ac:dyDescent="0.2"/>
    <row r="42721" x14ac:dyDescent="0.2"/>
    <row r="42722" x14ac:dyDescent="0.2"/>
    <row r="42723" x14ac:dyDescent="0.2"/>
    <row r="42724" x14ac:dyDescent="0.2"/>
    <row r="42725" x14ac:dyDescent="0.2"/>
    <row r="42726" x14ac:dyDescent="0.2"/>
    <row r="42727" x14ac:dyDescent="0.2"/>
    <row r="42728" x14ac:dyDescent="0.2"/>
    <row r="42729" x14ac:dyDescent="0.2"/>
    <row r="42730" x14ac:dyDescent="0.2"/>
    <row r="42731" x14ac:dyDescent="0.2"/>
    <row r="42732" x14ac:dyDescent="0.2"/>
    <row r="42733" x14ac:dyDescent="0.2"/>
    <row r="42734" x14ac:dyDescent="0.2"/>
    <row r="42735" x14ac:dyDescent="0.2"/>
    <row r="42736" x14ac:dyDescent="0.2"/>
    <row r="42737" x14ac:dyDescent="0.2"/>
    <row r="42738" x14ac:dyDescent="0.2"/>
    <row r="42739" x14ac:dyDescent="0.2"/>
    <row r="42740" x14ac:dyDescent="0.2"/>
    <row r="42741" x14ac:dyDescent="0.2"/>
    <row r="42742" x14ac:dyDescent="0.2"/>
    <row r="42743" x14ac:dyDescent="0.2"/>
    <row r="42744" x14ac:dyDescent="0.2"/>
    <row r="42745" x14ac:dyDescent="0.2"/>
    <row r="42746" x14ac:dyDescent="0.2"/>
    <row r="42747" x14ac:dyDescent="0.2"/>
    <row r="42748" x14ac:dyDescent="0.2"/>
    <row r="42749" x14ac:dyDescent="0.2"/>
    <row r="42750" x14ac:dyDescent="0.2"/>
    <row r="42751" x14ac:dyDescent="0.2"/>
    <row r="42752" x14ac:dyDescent="0.2"/>
    <row r="42753" x14ac:dyDescent="0.2"/>
    <row r="42754" x14ac:dyDescent="0.2"/>
    <row r="42755" x14ac:dyDescent="0.2"/>
    <row r="42756" x14ac:dyDescent="0.2"/>
    <row r="42757" x14ac:dyDescent="0.2"/>
    <row r="42758" x14ac:dyDescent="0.2"/>
    <row r="42759" x14ac:dyDescent="0.2"/>
    <row r="42760" x14ac:dyDescent="0.2"/>
    <row r="42761" x14ac:dyDescent="0.2"/>
    <row r="42762" x14ac:dyDescent="0.2"/>
    <row r="42763" x14ac:dyDescent="0.2"/>
    <row r="42764" x14ac:dyDescent="0.2"/>
    <row r="42765" x14ac:dyDescent="0.2"/>
    <row r="42766" x14ac:dyDescent="0.2"/>
    <row r="42767" x14ac:dyDescent="0.2"/>
    <row r="42768" x14ac:dyDescent="0.2"/>
    <row r="42769" x14ac:dyDescent="0.2"/>
    <row r="42770" x14ac:dyDescent="0.2"/>
    <row r="42771" x14ac:dyDescent="0.2"/>
    <row r="42772" x14ac:dyDescent="0.2"/>
    <row r="42773" x14ac:dyDescent="0.2"/>
    <row r="42774" x14ac:dyDescent="0.2"/>
    <row r="42775" x14ac:dyDescent="0.2"/>
    <row r="42776" x14ac:dyDescent="0.2"/>
    <row r="42777" x14ac:dyDescent="0.2"/>
    <row r="42778" x14ac:dyDescent="0.2"/>
    <row r="42779" x14ac:dyDescent="0.2"/>
    <row r="42780" x14ac:dyDescent="0.2"/>
    <row r="42781" x14ac:dyDescent="0.2"/>
    <row r="42782" x14ac:dyDescent="0.2"/>
    <row r="42783" x14ac:dyDescent="0.2"/>
    <row r="42784" x14ac:dyDescent="0.2"/>
    <row r="42785" x14ac:dyDescent="0.2"/>
    <row r="42786" x14ac:dyDescent="0.2"/>
    <row r="42787" x14ac:dyDescent="0.2"/>
    <row r="42788" x14ac:dyDescent="0.2"/>
    <row r="42789" x14ac:dyDescent="0.2"/>
    <row r="42790" x14ac:dyDescent="0.2"/>
    <row r="42791" x14ac:dyDescent="0.2"/>
    <row r="42792" x14ac:dyDescent="0.2"/>
    <row r="42793" x14ac:dyDescent="0.2"/>
    <row r="42794" x14ac:dyDescent="0.2"/>
    <row r="42795" x14ac:dyDescent="0.2"/>
    <row r="42796" x14ac:dyDescent="0.2"/>
    <row r="42797" x14ac:dyDescent="0.2"/>
    <row r="42798" x14ac:dyDescent="0.2"/>
    <row r="42799" x14ac:dyDescent="0.2"/>
    <row r="42800" x14ac:dyDescent="0.2"/>
    <row r="42801" x14ac:dyDescent="0.2"/>
    <row r="42802" x14ac:dyDescent="0.2"/>
    <row r="42803" x14ac:dyDescent="0.2"/>
    <row r="42804" x14ac:dyDescent="0.2"/>
    <row r="42805" x14ac:dyDescent="0.2"/>
    <row r="42806" x14ac:dyDescent="0.2"/>
    <row r="42807" x14ac:dyDescent="0.2"/>
    <row r="42808" x14ac:dyDescent="0.2"/>
    <row r="42809" x14ac:dyDescent="0.2"/>
    <row r="42810" x14ac:dyDescent="0.2"/>
    <row r="42811" x14ac:dyDescent="0.2"/>
    <row r="42812" x14ac:dyDescent="0.2"/>
    <row r="42813" x14ac:dyDescent="0.2"/>
    <row r="42814" x14ac:dyDescent="0.2"/>
    <row r="42815" x14ac:dyDescent="0.2"/>
    <row r="42816" x14ac:dyDescent="0.2"/>
    <row r="42817" x14ac:dyDescent="0.2"/>
    <row r="42818" x14ac:dyDescent="0.2"/>
    <row r="42819" x14ac:dyDescent="0.2"/>
    <row r="42820" x14ac:dyDescent="0.2"/>
    <row r="42821" x14ac:dyDescent="0.2"/>
    <row r="42822" x14ac:dyDescent="0.2"/>
    <row r="42823" x14ac:dyDescent="0.2"/>
    <row r="42824" x14ac:dyDescent="0.2"/>
    <row r="42825" x14ac:dyDescent="0.2"/>
    <row r="42826" x14ac:dyDescent="0.2"/>
    <row r="42827" x14ac:dyDescent="0.2"/>
    <row r="42828" x14ac:dyDescent="0.2"/>
    <row r="42829" x14ac:dyDescent="0.2"/>
    <row r="42830" x14ac:dyDescent="0.2"/>
    <row r="42831" x14ac:dyDescent="0.2"/>
    <row r="42832" x14ac:dyDescent="0.2"/>
    <row r="42833" x14ac:dyDescent="0.2"/>
    <row r="42834" x14ac:dyDescent="0.2"/>
    <row r="42835" x14ac:dyDescent="0.2"/>
    <row r="42836" x14ac:dyDescent="0.2"/>
    <row r="42837" x14ac:dyDescent="0.2"/>
    <row r="42838" x14ac:dyDescent="0.2"/>
    <row r="42839" x14ac:dyDescent="0.2"/>
    <row r="42840" x14ac:dyDescent="0.2"/>
    <row r="42841" x14ac:dyDescent="0.2"/>
    <row r="42842" x14ac:dyDescent="0.2"/>
    <row r="42843" x14ac:dyDescent="0.2"/>
    <row r="42844" x14ac:dyDescent="0.2"/>
    <row r="42845" x14ac:dyDescent="0.2"/>
    <row r="42846" x14ac:dyDescent="0.2"/>
    <row r="42847" x14ac:dyDescent="0.2"/>
    <row r="42848" x14ac:dyDescent="0.2"/>
    <row r="42849" x14ac:dyDescent="0.2"/>
    <row r="42850" x14ac:dyDescent="0.2"/>
    <row r="42851" x14ac:dyDescent="0.2"/>
    <row r="42852" x14ac:dyDescent="0.2"/>
    <row r="42853" x14ac:dyDescent="0.2"/>
    <row r="42854" x14ac:dyDescent="0.2"/>
    <row r="42855" x14ac:dyDescent="0.2"/>
    <row r="42856" x14ac:dyDescent="0.2"/>
    <row r="42857" x14ac:dyDescent="0.2"/>
    <row r="42858" x14ac:dyDescent="0.2"/>
    <row r="42859" x14ac:dyDescent="0.2"/>
    <row r="42860" x14ac:dyDescent="0.2"/>
    <row r="42861" x14ac:dyDescent="0.2"/>
    <row r="42862" x14ac:dyDescent="0.2"/>
    <row r="42863" x14ac:dyDescent="0.2"/>
    <row r="42864" x14ac:dyDescent="0.2"/>
    <row r="42865" x14ac:dyDescent="0.2"/>
    <row r="42866" x14ac:dyDescent="0.2"/>
    <row r="42867" x14ac:dyDescent="0.2"/>
    <row r="42868" x14ac:dyDescent="0.2"/>
    <row r="42869" x14ac:dyDescent="0.2"/>
    <row r="42870" x14ac:dyDescent="0.2"/>
    <row r="42871" x14ac:dyDescent="0.2"/>
    <row r="42872" x14ac:dyDescent="0.2"/>
    <row r="42873" x14ac:dyDescent="0.2"/>
    <row r="42874" x14ac:dyDescent="0.2"/>
    <row r="42875" x14ac:dyDescent="0.2"/>
    <row r="42876" x14ac:dyDescent="0.2"/>
    <row r="42877" x14ac:dyDescent="0.2"/>
    <row r="42878" x14ac:dyDescent="0.2"/>
    <row r="42879" x14ac:dyDescent="0.2"/>
    <row r="42880" x14ac:dyDescent="0.2"/>
    <row r="42881" x14ac:dyDescent="0.2"/>
    <row r="42882" x14ac:dyDescent="0.2"/>
    <row r="42883" x14ac:dyDescent="0.2"/>
    <row r="42884" x14ac:dyDescent="0.2"/>
    <row r="42885" x14ac:dyDescent="0.2"/>
    <row r="42886" x14ac:dyDescent="0.2"/>
    <row r="42887" x14ac:dyDescent="0.2"/>
    <row r="42888" x14ac:dyDescent="0.2"/>
    <row r="42889" x14ac:dyDescent="0.2"/>
    <row r="42890" x14ac:dyDescent="0.2"/>
    <row r="42891" x14ac:dyDescent="0.2"/>
    <row r="42892" x14ac:dyDescent="0.2"/>
    <row r="42893" x14ac:dyDescent="0.2"/>
    <row r="42894" x14ac:dyDescent="0.2"/>
    <row r="42895" x14ac:dyDescent="0.2"/>
    <row r="42896" x14ac:dyDescent="0.2"/>
    <row r="42897" x14ac:dyDescent="0.2"/>
    <row r="42898" x14ac:dyDescent="0.2"/>
    <row r="42899" x14ac:dyDescent="0.2"/>
    <row r="42900" x14ac:dyDescent="0.2"/>
    <row r="42901" x14ac:dyDescent="0.2"/>
    <row r="42902" x14ac:dyDescent="0.2"/>
    <row r="42903" x14ac:dyDescent="0.2"/>
    <row r="42904" x14ac:dyDescent="0.2"/>
    <row r="42905" x14ac:dyDescent="0.2"/>
    <row r="42906" x14ac:dyDescent="0.2"/>
    <row r="42907" x14ac:dyDescent="0.2"/>
    <row r="42908" x14ac:dyDescent="0.2"/>
    <row r="42909" x14ac:dyDescent="0.2"/>
    <row r="42910" x14ac:dyDescent="0.2"/>
    <row r="42911" x14ac:dyDescent="0.2"/>
    <row r="42912" x14ac:dyDescent="0.2"/>
    <row r="42913" x14ac:dyDescent="0.2"/>
    <row r="42914" x14ac:dyDescent="0.2"/>
    <row r="42915" x14ac:dyDescent="0.2"/>
    <row r="42916" x14ac:dyDescent="0.2"/>
    <row r="42917" x14ac:dyDescent="0.2"/>
    <row r="42918" x14ac:dyDescent="0.2"/>
    <row r="42919" x14ac:dyDescent="0.2"/>
    <row r="42920" x14ac:dyDescent="0.2"/>
    <row r="42921" x14ac:dyDescent="0.2"/>
    <row r="42922" x14ac:dyDescent="0.2"/>
    <row r="42923" x14ac:dyDescent="0.2"/>
    <row r="42924" x14ac:dyDescent="0.2"/>
    <row r="42925" x14ac:dyDescent="0.2"/>
    <row r="42926" x14ac:dyDescent="0.2"/>
    <row r="42927" x14ac:dyDescent="0.2"/>
    <row r="42928" x14ac:dyDescent="0.2"/>
    <row r="42929" x14ac:dyDescent="0.2"/>
    <row r="42930" x14ac:dyDescent="0.2"/>
    <row r="42931" x14ac:dyDescent="0.2"/>
    <row r="42932" x14ac:dyDescent="0.2"/>
    <row r="42933" x14ac:dyDescent="0.2"/>
    <row r="42934" x14ac:dyDescent="0.2"/>
    <row r="42935" x14ac:dyDescent="0.2"/>
    <row r="42936" x14ac:dyDescent="0.2"/>
    <row r="42937" x14ac:dyDescent="0.2"/>
    <row r="42938" x14ac:dyDescent="0.2"/>
    <row r="42939" x14ac:dyDescent="0.2"/>
    <row r="42940" x14ac:dyDescent="0.2"/>
    <row r="42941" x14ac:dyDescent="0.2"/>
    <row r="42942" x14ac:dyDescent="0.2"/>
    <row r="42943" x14ac:dyDescent="0.2"/>
    <row r="42944" x14ac:dyDescent="0.2"/>
    <row r="42945" x14ac:dyDescent="0.2"/>
    <row r="42946" x14ac:dyDescent="0.2"/>
    <row r="42947" x14ac:dyDescent="0.2"/>
    <row r="42948" x14ac:dyDescent="0.2"/>
    <row r="42949" x14ac:dyDescent="0.2"/>
    <row r="42950" x14ac:dyDescent="0.2"/>
    <row r="42951" x14ac:dyDescent="0.2"/>
    <row r="42952" x14ac:dyDescent="0.2"/>
    <row r="42953" x14ac:dyDescent="0.2"/>
    <row r="42954" x14ac:dyDescent="0.2"/>
    <row r="42955" x14ac:dyDescent="0.2"/>
    <row r="42956" x14ac:dyDescent="0.2"/>
    <row r="42957" x14ac:dyDescent="0.2"/>
    <row r="42958" x14ac:dyDescent="0.2"/>
    <row r="42959" x14ac:dyDescent="0.2"/>
    <row r="42960" x14ac:dyDescent="0.2"/>
    <row r="42961" x14ac:dyDescent="0.2"/>
    <row r="42962" x14ac:dyDescent="0.2"/>
    <row r="42963" x14ac:dyDescent="0.2"/>
    <row r="42964" x14ac:dyDescent="0.2"/>
    <row r="42965" x14ac:dyDescent="0.2"/>
    <row r="42966" x14ac:dyDescent="0.2"/>
    <row r="42967" x14ac:dyDescent="0.2"/>
    <row r="42968" x14ac:dyDescent="0.2"/>
    <row r="42969" x14ac:dyDescent="0.2"/>
    <row r="42970" x14ac:dyDescent="0.2"/>
    <row r="42971" x14ac:dyDescent="0.2"/>
    <row r="42972" x14ac:dyDescent="0.2"/>
    <row r="42973" x14ac:dyDescent="0.2"/>
    <row r="42974" x14ac:dyDescent="0.2"/>
    <row r="42975" x14ac:dyDescent="0.2"/>
    <row r="42976" x14ac:dyDescent="0.2"/>
    <row r="42977" x14ac:dyDescent="0.2"/>
    <row r="42978" x14ac:dyDescent="0.2"/>
    <row r="42979" x14ac:dyDescent="0.2"/>
    <row r="42980" x14ac:dyDescent="0.2"/>
    <row r="42981" x14ac:dyDescent="0.2"/>
    <row r="42982" x14ac:dyDescent="0.2"/>
    <row r="42983" x14ac:dyDescent="0.2"/>
    <row r="42984" x14ac:dyDescent="0.2"/>
    <row r="42985" x14ac:dyDescent="0.2"/>
    <row r="42986" x14ac:dyDescent="0.2"/>
    <row r="42987" x14ac:dyDescent="0.2"/>
    <row r="42988" x14ac:dyDescent="0.2"/>
    <row r="42989" x14ac:dyDescent="0.2"/>
    <row r="42990" x14ac:dyDescent="0.2"/>
    <row r="42991" x14ac:dyDescent="0.2"/>
    <row r="42992" x14ac:dyDescent="0.2"/>
    <row r="42993" x14ac:dyDescent="0.2"/>
    <row r="42994" x14ac:dyDescent="0.2"/>
    <row r="42995" x14ac:dyDescent="0.2"/>
    <row r="42996" x14ac:dyDescent="0.2"/>
    <row r="42997" x14ac:dyDescent="0.2"/>
    <row r="42998" x14ac:dyDescent="0.2"/>
    <row r="42999" x14ac:dyDescent="0.2"/>
    <row r="43000" x14ac:dyDescent="0.2"/>
    <row r="43001" x14ac:dyDescent="0.2"/>
    <row r="43002" x14ac:dyDescent="0.2"/>
    <row r="43003" x14ac:dyDescent="0.2"/>
    <row r="43004" x14ac:dyDescent="0.2"/>
    <row r="43005" x14ac:dyDescent="0.2"/>
    <row r="43006" x14ac:dyDescent="0.2"/>
    <row r="43007" x14ac:dyDescent="0.2"/>
    <row r="43008" x14ac:dyDescent="0.2"/>
    <row r="43009" x14ac:dyDescent="0.2"/>
    <row r="43010" x14ac:dyDescent="0.2"/>
    <row r="43011" x14ac:dyDescent="0.2"/>
    <row r="43012" x14ac:dyDescent="0.2"/>
    <row r="43013" x14ac:dyDescent="0.2"/>
    <row r="43014" x14ac:dyDescent="0.2"/>
    <row r="43015" x14ac:dyDescent="0.2"/>
    <row r="43016" x14ac:dyDescent="0.2"/>
    <row r="43017" x14ac:dyDescent="0.2"/>
    <row r="43018" x14ac:dyDescent="0.2"/>
    <row r="43019" x14ac:dyDescent="0.2"/>
    <row r="43020" x14ac:dyDescent="0.2"/>
    <row r="43021" x14ac:dyDescent="0.2"/>
    <row r="43022" x14ac:dyDescent="0.2"/>
    <row r="43023" x14ac:dyDescent="0.2"/>
    <row r="43024" x14ac:dyDescent="0.2"/>
    <row r="43025" x14ac:dyDescent="0.2"/>
    <row r="43026" x14ac:dyDescent="0.2"/>
    <row r="43027" x14ac:dyDescent="0.2"/>
    <row r="43028" x14ac:dyDescent="0.2"/>
    <row r="43029" x14ac:dyDescent="0.2"/>
    <row r="43030" x14ac:dyDescent="0.2"/>
    <row r="43031" x14ac:dyDescent="0.2"/>
    <row r="43032" x14ac:dyDescent="0.2"/>
    <row r="43033" x14ac:dyDescent="0.2"/>
    <row r="43034" x14ac:dyDescent="0.2"/>
    <row r="43035" x14ac:dyDescent="0.2"/>
    <row r="43036" x14ac:dyDescent="0.2"/>
    <row r="43037" x14ac:dyDescent="0.2"/>
    <row r="43038" x14ac:dyDescent="0.2"/>
    <row r="43039" x14ac:dyDescent="0.2"/>
    <row r="43040" x14ac:dyDescent="0.2"/>
    <row r="43041" x14ac:dyDescent="0.2"/>
    <row r="43042" x14ac:dyDescent="0.2"/>
    <row r="43043" x14ac:dyDescent="0.2"/>
    <row r="43044" x14ac:dyDescent="0.2"/>
    <row r="43045" x14ac:dyDescent="0.2"/>
    <row r="43046" x14ac:dyDescent="0.2"/>
    <row r="43047" x14ac:dyDescent="0.2"/>
    <row r="43048" x14ac:dyDescent="0.2"/>
    <row r="43049" x14ac:dyDescent="0.2"/>
    <row r="43050" x14ac:dyDescent="0.2"/>
    <row r="43051" x14ac:dyDescent="0.2"/>
    <row r="43052" x14ac:dyDescent="0.2"/>
    <row r="43053" x14ac:dyDescent="0.2"/>
    <row r="43054" x14ac:dyDescent="0.2"/>
    <row r="43055" x14ac:dyDescent="0.2"/>
    <row r="43056" x14ac:dyDescent="0.2"/>
    <row r="43057" x14ac:dyDescent="0.2"/>
    <row r="43058" x14ac:dyDescent="0.2"/>
    <row r="43059" x14ac:dyDescent="0.2"/>
    <row r="43060" x14ac:dyDescent="0.2"/>
    <row r="43061" x14ac:dyDescent="0.2"/>
    <row r="43062" x14ac:dyDescent="0.2"/>
    <row r="43063" x14ac:dyDescent="0.2"/>
    <row r="43064" x14ac:dyDescent="0.2"/>
    <row r="43065" x14ac:dyDescent="0.2"/>
    <row r="43066" x14ac:dyDescent="0.2"/>
    <row r="43067" x14ac:dyDescent="0.2"/>
    <row r="43068" x14ac:dyDescent="0.2"/>
    <row r="43069" x14ac:dyDescent="0.2"/>
    <row r="43070" x14ac:dyDescent="0.2"/>
    <row r="43071" x14ac:dyDescent="0.2"/>
    <row r="43072" x14ac:dyDescent="0.2"/>
    <row r="43073" x14ac:dyDescent="0.2"/>
    <row r="43074" x14ac:dyDescent="0.2"/>
    <row r="43075" x14ac:dyDescent="0.2"/>
    <row r="43076" x14ac:dyDescent="0.2"/>
    <row r="43077" x14ac:dyDescent="0.2"/>
    <row r="43078" x14ac:dyDescent="0.2"/>
    <row r="43079" x14ac:dyDescent="0.2"/>
    <row r="43080" x14ac:dyDescent="0.2"/>
    <row r="43081" x14ac:dyDescent="0.2"/>
    <row r="43082" x14ac:dyDescent="0.2"/>
    <row r="43083" x14ac:dyDescent="0.2"/>
    <row r="43084" x14ac:dyDescent="0.2"/>
    <row r="43085" x14ac:dyDescent="0.2"/>
    <row r="43086" x14ac:dyDescent="0.2"/>
    <row r="43087" x14ac:dyDescent="0.2"/>
    <row r="43088" x14ac:dyDescent="0.2"/>
    <row r="43089" x14ac:dyDescent="0.2"/>
    <row r="43090" x14ac:dyDescent="0.2"/>
    <row r="43091" x14ac:dyDescent="0.2"/>
    <row r="43092" x14ac:dyDescent="0.2"/>
    <row r="43093" x14ac:dyDescent="0.2"/>
    <row r="43094" x14ac:dyDescent="0.2"/>
    <row r="43095" x14ac:dyDescent="0.2"/>
    <row r="43096" x14ac:dyDescent="0.2"/>
    <row r="43097" x14ac:dyDescent="0.2"/>
    <row r="43098" x14ac:dyDescent="0.2"/>
    <row r="43099" x14ac:dyDescent="0.2"/>
    <row r="43100" x14ac:dyDescent="0.2"/>
    <row r="43101" x14ac:dyDescent="0.2"/>
    <row r="43102" x14ac:dyDescent="0.2"/>
    <row r="43103" x14ac:dyDescent="0.2"/>
    <row r="43104" x14ac:dyDescent="0.2"/>
    <row r="43105" x14ac:dyDescent="0.2"/>
    <row r="43106" x14ac:dyDescent="0.2"/>
    <row r="43107" x14ac:dyDescent="0.2"/>
    <row r="43108" x14ac:dyDescent="0.2"/>
    <row r="43109" x14ac:dyDescent="0.2"/>
    <row r="43110" x14ac:dyDescent="0.2"/>
    <row r="43111" x14ac:dyDescent="0.2"/>
    <row r="43112" x14ac:dyDescent="0.2"/>
    <row r="43113" x14ac:dyDescent="0.2"/>
    <row r="43114" x14ac:dyDescent="0.2"/>
    <row r="43115" x14ac:dyDescent="0.2"/>
    <row r="43116" x14ac:dyDescent="0.2"/>
    <row r="43117" x14ac:dyDescent="0.2"/>
    <row r="43118" x14ac:dyDescent="0.2"/>
    <row r="43119" x14ac:dyDescent="0.2"/>
    <row r="43120" x14ac:dyDescent="0.2"/>
    <row r="43121" x14ac:dyDescent="0.2"/>
    <row r="43122" x14ac:dyDescent="0.2"/>
    <row r="43123" x14ac:dyDescent="0.2"/>
    <row r="43124" x14ac:dyDescent="0.2"/>
    <row r="43125" x14ac:dyDescent="0.2"/>
    <row r="43126" x14ac:dyDescent="0.2"/>
    <row r="43127" x14ac:dyDescent="0.2"/>
    <row r="43128" x14ac:dyDescent="0.2"/>
    <row r="43129" x14ac:dyDescent="0.2"/>
    <row r="43130" x14ac:dyDescent="0.2"/>
    <row r="43131" x14ac:dyDescent="0.2"/>
    <row r="43132" x14ac:dyDescent="0.2"/>
    <row r="43133" x14ac:dyDescent="0.2"/>
    <row r="43134" x14ac:dyDescent="0.2"/>
    <row r="43135" x14ac:dyDescent="0.2"/>
    <row r="43136" x14ac:dyDescent="0.2"/>
    <row r="43137" x14ac:dyDescent="0.2"/>
    <row r="43138" x14ac:dyDescent="0.2"/>
    <row r="43139" x14ac:dyDescent="0.2"/>
    <row r="43140" x14ac:dyDescent="0.2"/>
    <row r="43141" x14ac:dyDescent="0.2"/>
    <row r="43142" x14ac:dyDescent="0.2"/>
    <row r="43143" x14ac:dyDescent="0.2"/>
    <row r="43144" x14ac:dyDescent="0.2"/>
    <row r="43145" x14ac:dyDescent="0.2"/>
    <row r="43146" x14ac:dyDescent="0.2"/>
    <row r="43147" x14ac:dyDescent="0.2"/>
    <row r="43148" x14ac:dyDescent="0.2"/>
    <row r="43149" x14ac:dyDescent="0.2"/>
    <row r="43150" x14ac:dyDescent="0.2"/>
    <row r="43151" x14ac:dyDescent="0.2"/>
    <row r="43152" x14ac:dyDescent="0.2"/>
    <row r="43153" x14ac:dyDescent="0.2"/>
    <row r="43154" x14ac:dyDescent="0.2"/>
    <row r="43155" x14ac:dyDescent="0.2"/>
    <row r="43156" x14ac:dyDescent="0.2"/>
    <row r="43157" x14ac:dyDescent="0.2"/>
    <row r="43158" x14ac:dyDescent="0.2"/>
    <row r="43159" x14ac:dyDescent="0.2"/>
    <row r="43160" x14ac:dyDescent="0.2"/>
    <row r="43161" x14ac:dyDescent="0.2"/>
    <row r="43162" x14ac:dyDescent="0.2"/>
    <row r="43163" x14ac:dyDescent="0.2"/>
    <row r="43164" x14ac:dyDescent="0.2"/>
    <row r="43165" x14ac:dyDescent="0.2"/>
    <row r="43166" x14ac:dyDescent="0.2"/>
    <row r="43167" x14ac:dyDescent="0.2"/>
    <row r="43168" x14ac:dyDescent="0.2"/>
    <row r="43169" x14ac:dyDescent="0.2"/>
    <row r="43170" x14ac:dyDescent="0.2"/>
    <row r="43171" x14ac:dyDescent="0.2"/>
    <row r="43172" x14ac:dyDescent="0.2"/>
    <row r="43173" x14ac:dyDescent="0.2"/>
    <row r="43174" x14ac:dyDescent="0.2"/>
    <row r="43175" x14ac:dyDescent="0.2"/>
    <row r="43176" x14ac:dyDescent="0.2"/>
    <row r="43177" x14ac:dyDescent="0.2"/>
    <row r="43178" x14ac:dyDescent="0.2"/>
    <row r="43179" x14ac:dyDescent="0.2"/>
    <row r="43180" x14ac:dyDescent="0.2"/>
    <row r="43181" x14ac:dyDescent="0.2"/>
    <row r="43182" x14ac:dyDescent="0.2"/>
    <row r="43183" x14ac:dyDescent="0.2"/>
    <row r="43184" x14ac:dyDescent="0.2"/>
    <row r="43185" x14ac:dyDescent="0.2"/>
    <row r="43186" x14ac:dyDescent="0.2"/>
    <row r="43187" x14ac:dyDescent="0.2"/>
    <row r="43188" x14ac:dyDescent="0.2"/>
    <row r="43189" x14ac:dyDescent="0.2"/>
    <row r="43190" x14ac:dyDescent="0.2"/>
    <row r="43191" x14ac:dyDescent="0.2"/>
    <row r="43192" x14ac:dyDescent="0.2"/>
    <row r="43193" x14ac:dyDescent="0.2"/>
    <row r="43194" x14ac:dyDescent="0.2"/>
    <row r="43195" x14ac:dyDescent="0.2"/>
    <row r="43196" x14ac:dyDescent="0.2"/>
    <row r="43197" x14ac:dyDescent="0.2"/>
    <row r="43198" x14ac:dyDescent="0.2"/>
    <row r="43199" x14ac:dyDescent="0.2"/>
    <row r="43200" x14ac:dyDescent="0.2"/>
    <row r="43201" x14ac:dyDescent="0.2"/>
    <row r="43202" x14ac:dyDescent="0.2"/>
    <row r="43203" x14ac:dyDescent="0.2"/>
    <row r="43204" x14ac:dyDescent="0.2"/>
    <row r="43205" x14ac:dyDescent="0.2"/>
    <row r="43206" x14ac:dyDescent="0.2"/>
    <row r="43207" x14ac:dyDescent="0.2"/>
    <row r="43208" x14ac:dyDescent="0.2"/>
    <row r="43209" x14ac:dyDescent="0.2"/>
    <row r="43210" x14ac:dyDescent="0.2"/>
    <row r="43211" x14ac:dyDescent="0.2"/>
    <row r="43212" x14ac:dyDescent="0.2"/>
    <row r="43213" x14ac:dyDescent="0.2"/>
    <row r="43214" x14ac:dyDescent="0.2"/>
    <row r="43215" x14ac:dyDescent="0.2"/>
    <row r="43216" x14ac:dyDescent="0.2"/>
    <row r="43217" x14ac:dyDescent="0.2"/>
    <row r="43218" x14ac:dyDescent="0.2"/>
    <row r="43219" x14ac:dyDescent="0.2"/>
    <row r="43220" x14ac:dyDescent="0.2"/>
    <row r="43221" x14ac:dyDescent="0.2"/>
    <row r="43222" x14ac:dyDescent="0.2"/>
    <row r="43223" x14ac:dyDescent="0.2"/>
    <row r="43224" x14ac:dyDescent="0.2"/>
    <row r="43225" x14ac:dyDescent="0.2"/>
    <row r="43226" x14ac:dyDescent="0.2"/>
    <row r="43227" x14ac:dyDescent="0.2"/>
    <row r="43228" x14ac:dyDescent="0.2"/>
    <row r="43229" x14ac:dyDescent="0.2"/>
    <row r="43230" x14ac:dyDescent="0.2"/>
    <row r="43231" x14ac:dyDescent="0.2"/>
    <row r="43232" x14ac:dyDescent="0.2"/>
    <row r="43233" x14ac:dyDescent="0.2"/>
    <row r="43234" x14ac:dyDescent="0.2"/>
    <row r="43235" x14ac:dyDescent="0.2"/>
    <row r="43236" x14ac:dyDescent="0.2"/>
    <row r="43237" x14ac:dyDescent="0.2"/>
    <row r="43238" x14ac:dyDescent="0.2"/>
    <row r="43239" x14ac:dyDescent="0.2"/>
    <row r="43240" x14ac:dyDescent="0.2"/>
    <row r="43241" x14ac:dyDescent="0.2"/>
    <row r="43242" x14ac:dyDescent="0.2"/>
    <row r="43243" x14ac:dyDescent="0.2"/>
    <row r="43244" x14ac:dyDescent="0.2"/>
    <row r="43245" x14ac:dyDescent="0.2"/>
    <row r="43246" x14ac:dyDescent="0.2"/>
    <row r="43247" x14ac:dyDescent="0.2"/>
    <row r="43248" x14ac:dyDescent="0.2"/>
    <row r="43249" x14ac:dyDescent="0.2"/>
    <row r="43250" x14ac:dyDescent="0.2"/>
    <row r="43251" x14ac:dyDescent="0.2"/>
    <row r="43252" x14ac:dyDescent="0.2"/>
    <row r="43253" x14ac:dyDescent="0.2"/>
    <row r="43254" x14ac:dyDescent="0.2"/>
    <row r="43255" x14ac:dyDescent="0.2"/>
    <row r="43256" x14ac:dyDescent="0.2"/>
    <row r="43257" x14ac:dyDescent="0.2"/>
    <row r="43258" x14ac:dyDescent="0.2"/>
    <row r="43259" x14ac:dyDescent="0.2"/>
    <row r="43260" x14ac:dyDescent="0.2"/>
    <row r="43261" x14ac:dyDescent="0.2"/>
    <row r="43262" x14ac:dyDescent="0.2"/>
    <row r="43263" x14ac:dyDescent="0.2"/>
    <row r="43264" x14ac:dyDescent="0.2"/>
    <row r="43265" x14ac:dyDescent="0.2"/>
    <row r="43266" x14ac:dyDescent="0.2"/>
    <row r="43267" x14ac:dyDescent="0.2"/>
    <row r="43268" x14ac:dyDescent="0.2"/>
    <row r="43269" x14ac:dyDescent="0.2"/>
    <row r="43270" x14ac:dyDescent="0.2"/>
    <row r="43271" x14ac:dyDescent="0.2"/>
    <row r="43272" x14ac:dyDescent="0.2"/>
    <row r="43273" x14ac:dyDescent="0.2"/>
    <row r="43274" x14ac:dyDescent="0.2"/>
    <row r="43275" x14ac:dyDescent="0.2"/>
    <row r="43276" x14ac:dyDescent="0.2"/>
    <row r="43277" x14ac:dyDescent="0.2"/>
    <row r="43278" x14ac:dyDescent="0.2"/>
    <row r="43279" x14ac:dyDescent="0.2"/>
    <row r="43280" x14ac:dyDescent="0.2"/>
    <row r="43281" x14ac:dyDescent="0.2"/>
    <row r="43282" x14ac:dyDescent="0.2"/>
    <row r="43283" x14ac:dyDescent="0.2"/>
    <row r="43284" x14ac:dyDescent="0.2"/>
    <row r="43285" x14ac:dyDescent="0.2"/>
    <row r="43286" x14ac:dyDescent="0.2"/>
    <row r="43287" x14ac:dyDescent="0.2"/>
    <row r="43288" x14ac:dyDescent="0.2"/>
    <row r="43289" x14ac:dyDescent="0.2"/>
    <row r="43290" x14ac:dyDescent="0.2"/>
    <row r="43291" x14ac:dyDescent="0.2"/>
    <row r="43292" x14ac:dyDescent="0.2"/>
    <row r="43293" x14ac:dyDescent="0.2"/>
    <row r="43294" x14ac:dyDescent="0.2"/>
    <row r="43295" x14ac:dyDescent="0.2"/>
    <row r="43296" x14ac:dyDescent="0.2"/>
    <row r="43297" x14ac:dyDescent="0.2"/>
    <row r="43298" x14ac:dyDescent="0.2"/>
    <row r="43299" x14ac:dyDescent="0.2"/>
    <row r="43300" x14ac:dyDescent="0.2"/>
    <row r="43301" x14ac:dyDescent="0.2"/>
    <row r="43302" x14ac:dyDescent="0.2"/>
    <row r="43303" x14ac:dyDescent="0.2"/>
    <row r="43304" x14ac:dyDescent="0.2"/>
    <row r="43305" x14ac:dyDescent="0.2"/>
    <row r="43306" x14ac:dyDescent="0.2"/>
    <row r="43307" x14ac:dyDescent="0.2"/>
    <row r="43308" x14ac:dyDescent="0.2"/>
    <row r="43309" x14ac:dyDescent="0.2"/>
    <row r="43310" x14ac:dyDescent="0.2"/>
    <row r="43311" x14ac:dyDescent="0.2"/>
    <row r="43312" x14ac:dyDescent="0.2"/>
    <row r="43313" x14ac:dyDescent="0.2"/>
    <row r="43314" x14ac:dyDescent="0.2"/>
    <row r="43315" x14ac:dyDescent="0.2"/>
    <row r="43316" x14ac:dyDescent="0.2"/>
    <row r="43317" x14ac:dyDescent="0.2"/>
    <row r="43318" x14ac:dyDescent="0.2"/>
    <row r="43319" x14ac:dyDescent="0.2"/>
    <row r="43320" x14ac:dyDescent="0.2"/>
    <row r="43321" x14ac:dyDescent="0.2"/>
    <row r="43322" x14ac:dyDescent="0.2"/>
    <row r="43323" x14ac:dyDescent="0.2"/>
    <row r="43324" x14ac:dyDescent="0.2"/>
    <row r="43325" x14ac:dyDescent="0.2"/>
    <row r="43326" x14ac:dyDescent="0.2"/>
    <row r="43327" x14ac:dyDescent="0.2"/>
    <row r="43328" x14ac:dyDescent="0.2"/>
    <row r="43329" x14ac:dyDescent="0.2"/>
    <row r="43330" x14ac:dyDescent="0.2"/>
    <row r="43331" x14ac:dyDescent="0.2"/>
    <row r="43332" x14ac:dyDescent="0.2"/>
    <row r="43333" x14ac:dyDescent="0.2"/>
    <row r="43334" x14ac:dyDescent="0.2"/>
    <row r="43335" x14ac:dyDescent="0.2"/>
    <row r="43336" x14ac:dyDescent="0.2"/>
    <row r="43337" x14ac:dyDescent="0.2"/>
    <row r="43338" x14ac:dyDescent="0.2"/>
    <row r="43339" x14ac:dyDescent="0.2"/>
    <row r="43340" x14ac:dyDescent="0.2"/>
    <row r="43341" x14ac:dyDescent="0.2"/>
    <row r="43342" x14ac:dyDescent="0.2"/>
    <row r="43343" x14ac:dyDescent="0.2"/>
    <row r="43344" x14ac:dyDescent="0.2"/>
    <row r="43345" x14ac:dyDescent="0.2"/>
    <row r="43346" x14ac:dyDescent="0.2"/>
    <row r="43347" x14ac:dyDescent="0.2"/>
    <row r="43348" x14ac:dyDescent="0.2"/>
    <row r="43349" x14ac:dyDescent="0.2"/>
    <row r="43350" x14ac:dyDescent="0.2"/>
    <row r="43351" x14ac:dyDescent="0.2"/>
    <row r="43352" x14ac:dyDescent="0.2"/>
    <row r="43353" x14ac:dyDescent="0.2"/>
    <row r="43354" x14ac:dyDescent="0.2"/>
    <row r="43355" x14ac:dyDescent="0.2"/>
    <row r="43356" x14ac:dyDescent="0.2"/>
    <row r="43357" x14ac:dyDescent="0.2"/>
    <row r="43358" x14ac:dyDescent="0.2"/>
    <row r="43359" x14ac:dyDescent="0.2"/>
    <row r="43360" x14ac:dyDescent="0.2"/>
    <row r="43361" x14ac:dyDescent="0.2"/>
    <row r="43362" x14ac:dyDescent="0.2"/>
    <row r="43363" x14ac:dyDescent="0.2"/>
    <row r="43364" x14ac:dyDescent="0.2"/>
    <row r="43365" x14ac:dyDescent="0.2"/>
    <row r="43366" x14ac:dyDescent="0.2"/>
    <row r="43367" x14ac:dyDescent="0.2"/>
    <row r="43368" x14ac:dyDescent="0.2"/>
    <row r="43369" x14ac:dyDescent="0.2"/>
    <row r="43370" x14ac:dyDescent="0.2"/>
    <row r="43371" x14ac:dyDescent="0.2"/>
    <row r="43372" x14ac:dyDescent="0.2"/>
    <row r="43373" x14ac:dyDescent="0.2"/>
    <row r="43374" x14ac:dyDescent="0.2"/>
    <row r="43375" x14ac:dyDescent="0.2"/>
    <row r="43376" x14ac:dyDescent="0.2"/>
    <row r="43377" x14ac:dyDescent="0.2"/>
    <row r="43378" x14ac:dyDescent="0.2"/>
    <row r="43379" x14ac:dyDescent="0.2"/>
    <row r="43380" x14ac:dyDescent="0.2"/>
    <row r="43381" x14ac:dyDescent="0.2"/>
    <row r="43382" x14ac:dyDescent="0.2"/>
    <row r="43383" x14ac:dyDescent="0.2"/>
    <row r="43384" x14ac:dyDescent="0.2"/>
    <row r="43385" x14ac:dyDescent="0.2"/>
    <row r="43386" x14ac:dyDescent="0.2"/>
    <row r="43387" x14ac:dyDescent="0.2"/>
    <row r="43388" x14ac:dyDescent="0.2"/>
    <row r="43389" x14ac:dyDescent="0.2"/>
    <row r="43390" x14ac:dyDescent="0.2"/>
    <row r="43391" x14ac:dyDescent="0.2"/>
    <row r="43392" x14ac:dyDescent="0.2"/>
    <row r="43393" x14ac:dyDescent="0.2"/>
    <row r="43394" x14ac:dyDescent="0.2"/>
    <row r="43395" x14ac:dyDescent="0.2"/>
    <row r="43396" x14ac:dyDescent="0.2"/>
    <row r="43397" x14ac:dyDescent="0.2"/>
    <row r="43398" x14ac:dyDescent="0.2"/>
    <row r="43399" x14ac:dyDescent="0.2"/>
    <row r="43400" x14ac:dyDescent="0.2"/>
    <row r="43401" x14ac:dyDescent="0.2"/>
    <row r="43402" x14ac:dyDescent="0.2"/>
    <row r="43403" x14ac:dyDescent="0.2"/>
    <row r="43404" x14ac:dyDescent="0.2"/>
    <row r="43405" x14ac:dyDescent="0.2"/>
    <row r="43406" x14ac:dyDescent="0.2"/>
    <row r="43407" x14ac:dyDescent="0.2"/>
    <row r="43408" x14ac:dyDescent="0.2"/>
    <row r="43409" x14ac:dyDescent="0.2"/>
    <row r="43410" x14ac:dyDescent="0.2"/>
    <row r="43411" x14ac:dyDescent="0.2"/>
    <row r="43412" x14ac:dyDescent="0.2"/>
    <row r="43413" x14ac:dyDescent="0.2"/>
    <row r="43414" x14ac:dyDescent="0.2"/>
    <row r="43415" x14ac:dyDescent="0.2"/>
    <row r="43416" x14ac:dyDescent="0.2"/>
    <row r="43417" x14ac:dyDescent="0.2"/>
    <row r="43418" x14ac:dyDescent="0.2"/>
    <row r="43419" x14ac:dyDescent="0.2"/>
    <row r="43420" x14ac:dyDescent="0.2"/>
    <row r="43421" x14ac:dyDescent="0.2"/>
    <row r="43422" x14ac:dyDescent="0.2"/>
    <row r="43423" x14ac:dyDescent="0.2"/>
    <row r="43424" x14ac:dyDescent="0.2"/>
    <row r="43425" x14ac:dyDescent="0.2"/>
    <row r="43426" x14ac:dyDescent="0.2"/>
    <row r="43427" x14ac:dyDescent="0.2"/>
    <row r="43428" x14ac:dyDescent="0.2"/>
    <row r="43429" x14ac:dyDescent="0.2"/>
    <row r="43430" x14ac:dyDescent="0.2"/>
    <row r="43431" x14ac:dyDescent="0.2"/>
    <row r="43432" x14ac:dyDescent="0.2"/>
    <row r="43433" x14ac:dyDescent="0.2"/>
    <row r="43434" x14ac:dyDescent="0.2"/>
    <row r="43435" x14ac:dyDescent="0.2"/>
    <row r="43436" x14ac:dyDescent="0.2"/>
    <row r="43437" x14ac:dyDescent="0.2"/>
    <row r="43438" x14ac:dyDescent="0.2"/>
    <row r="43439" x14ac:dyDescent="0.2"/>
    <row r="43440" x14ac:dyDescent="0.2"/>
    <row r="43441" x14ac:dyDescent="0.2"/>
    <row r="43442" x14ac:dyDescent="0.2"/>
    <row r="43443" x14ac:dyDescent="0.2"/>
    <row r="43444" x14ac:dyDescent="0.2"/>
    <row r="43445" x14ac:dyDescent="0.2"/>
    <row r="43446" x14ac:dyDescent="0.2"/>
    <row r="43447" x14ac:dyDescent="0.2"/>
    <row r="43448" x14ac:dyDescent="0.2"/>
    <row r="43449" x14ac:dyDescent="0.2"/>
    <row r="43450" x14ac:dyDescent="0.2"/>
    <row r="43451" x14ac:dyDescent="0.2"/>
    <row r="43452" x14ac:dyDescent="0.2"/>
    <row r="43453" x14ac:dyDescent="0.2"/>
    <row r="43454" x14ac:dyDescent="0.2"/>
    <row r="43455" x14ac:dyDescent="0.2"/>
    <row r="43456" x14ac:dyDescent="0.2"/>
    <row r="43457" x14ac:dyDescent="0.2"/>
    <row r="43458" x14ac:dyDescent="0.2"/>
    <row r="43459" x14ac:dyDescent="0.2"/>
    <row r="43460" x14ac:dyDescent="0.2"/>
    <row r="43461" x14ac:dyDescent="0.2"/>
    <row r="43462" x14ac:dyDescent="0.2"/>
    <row r="43463" x14ac:dyDescent="0.2"/>
    <row r="43464" x14ac:dyDescent="0.2"/>
    <row r="43465" x14ac:dyDescent="0.2"/>
    <row r="43466" x14ac:dyDescent="0.2"/>
    <row r="43467" x14ac:dyDescent="0.2"/>
    <row r="43468" x14ac:dyDescent="0.2"/>
    <row r="43469" x14ac:dyDescent="0.2"/>
    <row r="43470" x14ac:dyDescent="0.2"/>
    <row r="43471" x14ac:dyDescent="0.2"/>
    <row r="43472" x14ac:dyDescent="0.2"/>
    <row r="43473" x14ac:dyDescent="0.2"/>
    <row r="43474" x14ac:dyDescent="0.2"/>
    <row r="43475" x14ac:dyDescent="0.2"/>
    <row r="43476" x14ac:dyDescent="0.2"/>
    <row r="43477" x14ac:dyDescent="0.2"/>
    <row r="43478" x14ac:dyDescent="0.2"/>
    <row r="43479" x14ac:dyDescent="0.2"/>
    <row r="43480" x14ac:dyDescent="0.2"/>
    <row r="43481" x14ac:dyDescent="0.2"/>
    <row r="43482" x14ac:dyDescent="0.2"/>
    <row r="43483" x14ac:dyDescent="0.2"/>
    <row r="43484" x14ac:dyDescent="0.2"/>
    <row r="43485" x14ac:dyDescent="0.2"/>
    <row r="43486" x14ac:dyDescent="0.2"/>
    <row r="43487" x14ac:dyDescent="0.2"/>
    <row r="43488" x14ac:dyDescent="0.2"/>
    <row r="43489" x14ac:dyDescent="0.2"/>
    <row r="43490" x14ac:dyDescent="0.2"/>
    <row r="43491" x14ac:dyDescent="0.2"/>
    <row r="43492" x14ac:dyDescent="0.2"/>
    <row r="43493" x14ac:dyDescent="0.2"/>
    <row r="43494" x14ac:dyDescent="0.2"/>
    <row r="43495" x14ac:dyDescent="0.2"/>
    <row r="43496" x14ac:dyDescent="0.2"/>
    <row r="43497" x14ac:dyDescent="0.2"/>
    <row r="43498" x14ac:dyDescent="0.2"/>
    <row r="43499" x14ac:dyDescent="0.2"/>
    <row r="43500" x14ac:dyDescent="0.2"/>
    <row r="43501" x14ac:dyDescent="0.2"/>
    <row r="43502" x14ac:dyDescent="0.2"/>
    <row r="43503" x14ac:dyDescent="0.2"/>
    <row r="43504" x14ac:dyDescent="0.2"/>
    <row r="43505" x14ac:dyDescent="0.2"/>
    <row r="43506" x14ac:dyDescent="0.2"/>
    <row r="43507" x14ac:dyDescent="0.2"/>
    <row r="43508" x14ac:dyDescent="0.2"/>
    <row r="43509" x14ac:dyDescent="0.2"/>
    <row r="43510" x14ac:dyDescent="0.2"/>
    <row r="43511" x14ac:dyDescent="0.2"/>
    <row r="43512" x14ac:dyDescent="0.2"/>
    <row r="43513" x14ac:dyDescent="0.2"/>
    <row r="43514" x14ac:dyDescent="0.2"/>
    <row r="43515" x14ac:dyDescent="0.2"/>
    <row r="43516" x14ac:dyDescent="0.2"/>
    <row r="43517" x14ac:dyDescent="0.2"/>
    <row r="43518" x14ac:dyDescent="0.2"/>
    <row r="43519" x14ac:dyDescent="0.2"/>
    <row r="43520" x14ac:dyDescent="0.2"/>
    <row r="43521" x14ac:dyDescent="0.2"/>
    <row r="43522" x14ac:dyDescent="0.2"/>
    <row r="43523" x14ac:dyDescent="0.2"/>
    <row r="43524" x14ac:dyDescent="0.2"/>
    <row r="43525" x14ac:dyDescent="0.2"/>
    <row r="43526" x14ac:dyDescent="0.2"/>
    <row r="43527" x14ac:dyDescent="0.2"/>
    <row r="43528" x14ac:dyDescent="0.2"/>
    <row r="43529" x14ac:dyDescent="0.2"/>
    <row r="43530" x14ac:dyDescent="0.2"/>
    <row r="43531" x14ac:dyDescent="0.2"/>
    <row r="43532" x14ac:dyDescent="0.2"/>
    <row r="43533" x14ac:dyDescent="0.2"/>
    <row r="43534" x14ac:dyDescent="0.2"/>
    <row r="43535" x14ac:dyDescent="0.2"/>
    <row r="43536" x14ac:dyDescent="0.2"/>
    <row r="43537" x14ac:dyDescent="0.2"/>
    <row r="43538" x14ac:dyDescent="0.2"/>
    <row r="43539" x14ac:dyDescent="0.2"/>
    <row r="43540" x14ac:dyDescent="0.2"/>
    <row r="43541" x14ac:dyDescent="0.2"/>
    <row r="43542" x14ac:dyDescent="0.2"/>
    <row r="43543" x14ac:dyDescent="0.2"/>
    <row r="43544" x14ac:dyDescent="0.2"/>
    <row r="43545" x14ac:dyDescent="0.2"/>
    <row r="43546" x14ac:dyDescent="0.2"/>
    <row r="43547" x14ac:dyDescent="0.2"/>
    <row r="43548" x14ac:dyDescent="0.2"/>
    <row r="43549" x14ac:dyDescent="0.2"/>
    <row r="43550" x14ac:dyDescent="0.2"/>
    <row r="43551" x14ac:dyDescent="0.2"/>
    <row r="43552" x14ac:dyDescent="0.2"/>
    <row r="43553" x14ac:dyDescent="0.2"/>
    <row r="43554" x14ac:dyDescent="0.2"/>
    <row r="43555" x14ac:dyDescent="0.2"/>
    <row r="43556" x14ac:dyDescent="0.2"/>
    <row r="43557" x14ac:dyDescent="0.2"/>
    <row r="43558" x14ac:dyDescent="0.2"/>
    <row r="43559" x14ac:dyDescent="0.2"/>
    <row r="43560" x14ac:dyDescent="0.2"/>
    <row r="43561" x14ac:dyDescent="0.2"/>
    <row r="43562" x14ac:dyDescent="0.2"/>
    <row r="43563" x14ac:dyDescent="0.2"/>
    <row r="43564" x14ac:dyDescent="0.2"/>
    <row r="43565" x14ac:dyDescent="0.2"/>
    <row r="43566" x14ac:dyDescent="0.2"/>
    <row r="43567" x14ac:dyDescent="0.2"/>
    <row r="43568" x14ac:dyDescent="0.2"/>
    <row r="43569" x14ac:dyDescent="0.2"/>
    <row r="43570" x14ac:dyDescent="0.2"/>
    <row r="43571" x14ac:dyDescent="0.2"/>
    <row r="43572" x14ac:dyDescent="0.2"/>
    <row r="43573" x14ac:dyDescent="0.2"/>
    <row r="43574" x14ac:dyDescent="0.2"/>
    <row r="43575" x14ac:dyDescent="0.2"/>
    <row r="43576" x14ac:dyDescent="0.2"/>
    <row r="43577" x14ac:dyDescent="0.2"/>
    <row r="43578" x14ac:dyDescent="0.2"/>
    <row r="43579" x14ac:dyDescent="0.2"/>
    <row r="43580" x14ac:dyDescent="0.2"/>
    <row r="43581" x14ac:dyDescent="0.2"/>
    <row r="43582" x14ac:dyDescent="0.2"/>
    <row r="43583" x14ac:dyDescent="0.2"/>
    <row r="43584" x14ac:dyDescent="0.2"/>
    <row r="43585" x14ac:dyDescent="0.2"/>
    <row r="43586" x14ac:dyDescent="0.2"/>
    <row r="43587" x14ac:dyDescent="0.2"/>
    <row r="43588" x14ac:dyDescent="0.2"/>
    <row r="43589" x14ac:dyDescent="0.2"/>
    <row r="43590" x14ac:dyDescent="0.2"/>
    <row r="43591" x14ac:dyDescent="0.2"/>
    <row r="43592" x14ac:dyDescent="0.2"/>
    <row r="43593" x14ac:dyDescent="0.2"/>
    <row r="43594" x14ac:dyDescent="0.2"/>
    <row r="43595" x14ac:dyDescent="0.2"/>
    <row r="43596" x14ac:dyDescent="0.2"/>
    <row r="43597" x14ac:dyDescent="0.2"/>
    <row r="43598" x14ac:dyDescent="0.2"/>
    <row r="43599" x14ac:dyDescent="0.2"/>
    <row r="43600" x14ac:dyDescent="0.2"/>
    <row r="43601" x14ac:dyDescent="0.2"/>
    <row r="43602" x14ac:dyDescent="0.2"/>
    <row r="43603" x14ac:dyDescent="0.2"/>
    <row r="43604" x14ac:dyDescent="0.2"/>
    <row r="43605" x14ac:dyDescent="0.2"/>
    <row r="43606" x14ac:dyDescent="0.2"/>
    <row r="43607" x14ac:dyDescent="0.2"/>
    <row r="43608" x14ac:dyDescent="0.2"/>
    <row r="43609" x14ac:dyDescent="0.2"/>
    <row r="43610" x14ac:dyDescent="0.2"/>
    <row r="43611" x14ac:dyDescent="0.2"/>
    <row r="43612" x14ac:dyDescent="0.2"/>
    <row r="43613" x14ac:dyDescent="0.2"/>
    <row r="43614" x14ac:dyDescent="0.2"/>
    <row r="43615" x14ac:dyDescent="0.2"/>
    <row r="43616" x14ac:dyDescent="0.2"/>
    <row r="43617" x14ac:dyDescent="0.2"/>
    <row r="43618" x14ac:dyDescent="0.2"/>
    <row r="43619" x14ac:dyDescent="0.2"/>
    <row r="43620" x14ac:dyDescent="0.2"/>
    <row r="43621" x14ac:dyDescent="0.2"/>
    <row r="43622" x14ac:dyDescent="0.2"/>
    <row r="43623" x14ac:dyDescent="0.2"/>
    <row r="43624" x14ac:dyDescent="0.2"/>
    <row r="43625" x14ac:dyDescent="0.2"/>
    <row r="43626" x14ac:dyDescent="0.2"/>
    <row r="43627" x14ac:dyDescent="0.2"/>
    <row r="43628" x14ac:dyDescent="0.2"/>
    <row r="43629" x14ac:dyDescent="0.2"/>
    <row r="43630" x14ac:dyDescent="0.2"/>
    <row r="43631" x14ac:dyDescent="0.2"/>
    <row r="43632" x14ac:dyDescent="0.2"/>
    <row r="43633" x14ac:dyDescent="0.2"/>
    <row r="43634" x14ac:dyDescent="0.2"/>
    <row r="43635" x14ac:dyDescent="0.2"/>
    <row r="43636" x14ac:dyDescent="0.2"/>
    <row r="43637" x14ac:dyDescent="0.2"/>
    <row r="43638" x14ac:dyDescent="0.2"/>
    <row r="43639" x14ac:dyDescent="0.2"/>
    <row r="43640" x14ac:dyDescent="0.2"/>
    <row r="43641" x14ac:dyDescent="0.2"/>
    <row r="43642" x14ac:dyDescent="0.2"/>
    <row r="43643" x14ac:dyDescent="0.2"/>
    <row r="43644" x14ac:dyDescent="0.2"/>
    <row r="43645" x14ac:dyDescent="0.2"/>
    <row r="43646" x14ac:dyDescent="0.2"/>
    <row r="43647" x14ac:dyDescent="0.2"/>
    <row r="43648" x14ac:dyDescent="0.2"/>
    <row r="43649" x14ac:dyDescent="0.2"/>
    <row r="43650" x14ac:dyDescent="0.2"/>
    <row r="43651" x14ac:dyDescent="0.2"/>
    <row r="43652" x14ac:dyDescent="0.2"/>
    <row r="43653" x14ac:dyDescent="0.2"/>
    <row r="43654" x14ac:dyDescent="0.2"/>
    <row r="43655" x14ac:dyDescent="0.2"/>
    <row r="43656" x14ac:dyDescent="0.2"/>
    <row r="43657" x14ac:dyDescent="0.2"/>
    <row r="43658" x14ac:dyDescent="0.2"/>
    <row r="43659" x14ac:dyDescent="0.2"/>
    <row r="43660" x14ac:dyDescent="0.2"/>
    <row r="43661" x14ac:dyDescent="0.2"/>
    <row r="43662" x14ac:dyDescent="0.2"/>
    <row r="43663" x14ac:dyDescent="0.2"/>
    <row r="43664" x14ac:dyDescent="0.2"/>
    <row r="43665" x14ac:dyDescent="0.2"/>
    <row r="43666" x14ac:dyDescent="0.2"/>
    <row r="43667" x14ac:dyDescent="0.2"/>
    <row r="43668" x14ac:dyDescent="0.2"/>
    <row r="43669" x14ac:dyDescent="0.2"/>
    <row r="43670" x14ac:dyDescent="0.2"/>
    <row r="43671" x14ac:dyDescent="0.2"/>
    <row r="43672" x14ac:dyDescent="0.2"/>
    <row r="43673" x14ac:dyDescent="0.2"/>
    <row r="43674" x14ac:dyDescent="0.2"/>
    <row r="43675" x14ac:dyDescent="0.2"/>
    <row r="43676" x14ac:dyDescent="0.2"/>
    <row r="43677" x14ac:dyDescent="0.2"/>
    <row r="43678" x14ac:dyDescent="0.2"/>
    <row r="43679" x14ac:dyDescent="0.2"/>
    <row r="43680" x14ac:dyDescent="0.2"/>
    <row r="43681" x14ac:dyDescent="0.2"/>
    <row r="43682" x14ac:dyDescent="0.2"/>
    <row r="43683" x14ac:dyDescent="0.2"/>
    <row r="43684" x14ac:dyDescent="0.2"/>
    <row r="43685" x14ac:dyDescent="0.2"/>
    <row r="43686" x14ac:dyDescent="0.2"/>
    <row r="43687" x14ac:dyDescent="0.2"/>
    <row r="43688" x14ac:dyDescent="0.2"/>
    <row r="43689" x14ac:dyDescent="0.2"/>
    <row r="43690" x14ac:dyDescent="0.2"/>
    <row r="43691" x14ac:dyDescent="0.2"/>
    <row r="43692" x14ac:dyDescent="0.2"/>
    <row r="43693" x14ac:dyDescent="0.2"/>
    <row r="43694" x14ac:dyDescent="0.2"/>
    <row r="43695" x14ac:dyDescent="0.2"/>
    <row r="43696" x14ac:dyDescent="0.2"/>
    <row r="43697" x14ac:dyDescent="0.2"/>
    <row r="43698" x14ac:dyDescent="0.2"/>
    <row r="43699" x14ac:dyDescent="0.2"/>
    <row r="43700" x14ac:dyDescent="0.2"/>
    <row r="43701" x14ac:dyDescent="0.2"/>
    <row r="43702" x14ac:dyDescent="0.2"/>
    <row r="43703" x14ac:dyDescent="0.2"/>
    <row r="43704" x14ac:dyDescent="0.2"/>
    <row r="43705" x14ac:dyDescent="0.2"/>
    <row r="43706" x14ac:dyDescent="0.2"/>
    <row r="43707" x14ac:dyDescent="0.2"/>
    <row r="43708" x14ac:dyDescent="0.2"/>
    <row r="43709" x14ac:dyDescent="0.2"/>
    <row r="43710" x14ac:dyDescent="0.2"/>
    <row r="43711" x14ac:dyDescent="0.2"/>
    <row r="43712" x14ac:dyDescent="0.2"/>
    <row r="43713" x14ac:dyDescent="0.2"/>
    <row r="43714" x14ac:dyDescent="0.2"/>
    <row r="43715" x14ac:dyDescent="0.2"/>
    <row r="43716" x14ac:dyDescent="0.2"/>
    <row r="43717" x14ac:dyDescent="0.2"/>
    <row r="43718" x14ac:dyDescent="0.2"/>
    <row r="43719" x14ac:dyDescent="0.2"/>
    <row r="43720" x14ac:dyDescent="0.2"/>
    <row r="43721" x14ac:dyDescent="0.2"/>
    <row r="43722" x14ac:dyDescent="0.2"/>
    <row r="43723" x14ac:dyDescent="0.2"/>
    <row r="43724" x14ac:dyDescent="0.2"/>
    <row r="43725" x14ac:dyDescent="0.2"/>
    <row r="43726" x14ac:dyDescent="0.2"/>
    <row r="43727" x14ac:dyDescent="0.2"/>
    <row r="43728" x14ac:dyDescent="0.2"/>
    <row r="43729" x14ac:dyDescent="0.2"/>
    <row r="43730" x14ac:dyDescent="0.2"/>
    <row r="43731" x14ac:dyDescent="0.2"/>
    <row r="43732" x14ac:dyDescent="0.2"/>
    <row r="43733" x14ac:dyDescent="0.2"/>
    <row r="43734" x14ac:dyDescent="0.2"/>
    <row r="43735" x14ac:dyDescent="0.2"/>
    <row r="43736" x14ac:dyDescent="0.2"/>
    <row r="43737" x14ac:dyDescent="0.2"/>
    <row r="43738" x14ac:dyDescent="0.2"/>
    <row r="43739" x14ac:dyDescent="0.2"/>
    <row r="43740" x14ac:dyDescent="0.2"/>
    <row r="43741" x14ac:dyDescent="0.2"/>
    <row r="43742" x14ac:dyDescent="0.2"/>
    <row r="43743" x14ac:dyDescent="0.2"/>
    <row r="43744" x14ac:dyDescent="0.2"/>
    <row r="43745" x14ac:dyDescent="0.2"/>
    <row r="43746" x14ac:dyDescent="0.2"/>
    <row r="43747" x14ac:dyDescent="0.2"/>
    <row r="43748" x14ac:dyDescent="0.2"/>
    <row r="43749" x14ac:dyDescent="0.2"/>
    <row r="43750" x14ac:dyDescent="0.2"/>
    <row r="43751" x14ac:dyDescent="0.2"/>
    <row r="43752" x14ac:dyDescent="0.2"/>
    <row r="43753" x14ac:dyDescent="0.2"/>
    <row r="43754" x14ac:dyDescent="0.2"/>
    <row r="43755" x14ac:dyDescent="0.2"/>
    <row r="43756" x14ac:dyDescent="0.2"/>
    <row r="43757" x14ac:dyDescent="0.2"/>
    <row r="43758" x14ac:dyDescent="0.2"/>
    <row r="43759" x14ac:dyDescent="0.2"/>
    <row r="43760" x14ac:dyDescent="0.2"/>
    <row r="43761" x14ac:dyDescent="0.2"/>
    <row r="43762" x14ac:dyDescent="0.2"/>
    <row r="43763" x14ac:dyDescent="0.2"/>
    <row r="43764" x14ac:dyDescent="0.2"/>
    <row r="43765" x14ac:dyDescent="0.2"/>
    <row r="43766" x14ac:dyDescent="0.2"/>
    <row r="43767" x14ac:dyDescent="0.2"/>
    <row r="43768" x14ac:dyDescent="0.2"/>
    <row r="43769" x14ac:dyDescent="0.2"/>
    <row r="43770" x14ac:dyDescent="0.2"/>
    <row r="43771" x14ac:dyDescent="0.2"/>
    <row r="43772" x14ac:dyDescent="0.2"/>
    <row r="43773" x14ac:dyDescent="0.2"/>
    <row r="43774" x14ac:dyDescent="0.2"/>
    <row r="43775" x14ac:dyDescent="0.2"/>
    <row r="43776" x14ac:dyDescent="0.2"/>
    <row r="43777" x14ac:dyDescent="0.2"/>
    <row r="43778" x14ac:dyDescent="0.2"/>
    <row r="43779" x14ac:dyDescent="0.2"/>
    <row r="43780" x14ac:dyDescent="0.2"/>
    <row r="43781" x14ac:dyDescent="0.2"/>
    <row r="43782" x14ac:dyDescent="0.2"/>
    <row r="43783" x14ac:dyDescent="0.2"/>
    <row r="43784" x14ac:dyDescent="0.2"/>
    <row r="43785" x14ac:dyDescent="0.2"/>
    <row r="43786" x14ac:dyDescent="0.2"/>
    <row r="43787" x14ac:dyDescent="0.2"/>
    <row r="43788" x14ac:dyDescent="0.2"/>
    <row r="43789" x14ac:dyDescent="0.2"/>
    <row r="43790" x14ac:dyDescent="0.2"/>
    <row r="43791" x14ac:dyDescent="0.2"/>
    <row r="43792" x14ac:dyDescent="0.2"/>
    <row r="43793" x14ac:dyDescent="0.2"/>
    <row r="43794" x14ac:dyDescent="0.2"/>
    <row r="43795" x14ac:dyDescent="0.2"/>
    <row r="43796" x14ac:dyDescent="0.2"/>
    <row r="43797" x14ac:dyDescent="0.2"/>
    <row r="43798" x14ac:dyDescent="0.2"/>
    <row r="43799" x14ac:dyDescent="0.2"/>
    <row r="43800" x14ac:dyDescent="0.2"/>
    <row r="43801" x14ac:dyDescent="0.2"/>
    <row r="43802" x14ac:dyDescent="0.2"/>
    <row r="43803" x14ac:dyDescent="0.2"/>
    <row r="43804" x14ac:dyDescent="0.2"/>
    <row r="43805" x14ac:dyDescent="0.2"/>
    <row r="43806" x14ac:dyDescent="0.2"/>
    <row r="43807" x14ac:dyDescent="0.2"/>
    <row r="43808" x14ac:dyDescent="0.2"/>
    <row r="43809" x14ac:dyDescent="0.2"/>
    <row r="43810" x14ac:dyDescent="0.2"/>
    <row r="43811" x14ac:dyDescent="0.2"/>
    <row r="43812" x14ac:dyDescent="0.2"/>
    <row r="43813" x14ac:dyDescent="0.2"/>
    <row r="43814" x14ac:dyDescent="0.2"/>
    <row r="43815" x14ac:dyDescent="0.2"/>
    <row r="43816" x14ac:dyDescent="0.2"/>
    <row r="43817" x14ac:dyDescent="0.2"/>
    <row r="43818" x14ac:dyDescent="0.2"/>
    <row r="43819" x14ac:dyDescent="0.2"/>
    <row r="43820" x14ac:dyDescent="0.2"/>
    <row r="43821" x14ac:dyDescent="0.2"/>
    <row r="43822" x14ac:dyDescent="0.2"/>
    <row r="43823" x14ac:dyDescent="0.2"/>
    <row r="43824" x14ac:dyDescent="0.2"/>
    <row r="43825" x14ac:dyDescent="0.2"/>
    <row r="43826" x14ac:dyDescent="0.2"/>
    <row r="43827" x14ac:dyDescent="0.2"/>
    <row r="43828" x14ac:dyDescent="0.2"/>
    <row r="43829" x14ac:dyDescent="0.2"/>
    <row r="43830" x14ac:dyDescent="0.2"/>
    <row r="43831" x14ac:dyDescent="0.2"/>
    <row r="43832" x14ac:dyDescent="0.2"/>
    <row r="43833" x14ac:dyDescent="0.2"/>
    <row r="43834" x14ac:dyDescent="0.2"/>
    <row r="43835" x14ac:dyDescent="0.2"/>
    <row r="43836" x14ac:dyDescent="0.2"/>
    <row r="43837" x14ac:dyDescent="0.2"/>
    <row r="43838" x14ac:dyDescent="0.2"/>
    <row r="43839" x14ac:dyDescent="0.2"/>
    <row r="43840" x14ac:dyDescent="0.2"/>
    <row r="43841" x14ac:dyDescent="0.2"/>
    <row r="43842" x14ac:dyDescent="0.2"/>
    <row r="43843" x14ac:dyDescent="0.2"/>
    <row r="43844" x14ac:dyDescent="0.2"/>
    <row r="43845" x14ac:dyDescent="0.2"/>
    <row r="43846" x14ac:dyDescent="0.2"/>
    <row r="43847" x14ac:dyDescent="0.2"/>
    <row r="43848" x14ac:dyDescent="0.2"/>
    <row r="43849" x14ac:dyDescent="0.2"/>
    <row r="43850" x14ac:dyDescent="0.2"/>
    <row r="43851" x14ac:dyDescent="0.2"/>
    <row r="43852" x14ac:dyDescent="0.2"/>
    <row r="43853" x14ac:dyDescent="0.2"/>
    <row r="43854" x14ac:dyDescent="0.2"/>
    <row r="43855" x14ac:dyDescent="0.2"/>
    <row r="43856" x14ac:dyDescent="0.2"/>
    <row r="43857" x14ac:dyDescent="0.2"/>
    <row r="43858" x14ac:dyDescent="0.2"/>
    <row r="43859" x14ac:dyDescent="0.2"/>
    <row r="43860" x14ac:dyDescent="0.2"/>
    <row r="43861" x14ac:dyDescent="0.2"/>
    <row r="43862" x14ac:dyDescent="0.2"/>
    <row r="43863" x14ac:dyDescent="0.2"/>
    <row r="43864" x14ac:dyDescent="0.2"/>
    <row r="43865" x14ac:dyDescent="0.2"/>
    <row r="43866" x14ac:dyDescent="0.2"/>
    <row r="43867" x14ac:dyDescent="0.2"/>
    <row r="43868" x14ac:dyDescent="0.2"/>
    <row r="43869" x14ac:dyDescent="0.2"/>
    <row r="43870" x14ac:dyDescent="0.2"/>
    <row r="43871" x14ac:dyDescent="0.2"/>
    <row r="43872" x14ac:dyDescent="0.2"/>
    <row r="43873" x14ac:dyDescent="0.2"/>
    <row r="43874" x14ac:dyDescent="0.2"/>
    <row r="43875" x14ac:dyDescent="0.2"/>
    <row r="43876" x14ac:dyDescent="0.2"/>
    <row r="43877" x14ac:dyDescent="0.2"/>
    <row r="43878" x14ac:dyDescent="0.2"/>
    <row r="43879" x14ac:dyDescent="0.2"/>
    <row r="43880" x14ac:dyDescent="0.2"/>
    <row r="43881" x14ac:dyDescent="0.2"/>
    <row r="43882" x14ac:dyDescent="0.2"/>
    <row r="43883" x14ac:dyDescent="0.2"/>
    <row r="43884" x14ac:dyDescent="0.2"/>
    <row r="43885" x14ac:dyDescent="0.2"/>
    <row r="43886" x14ac:dyDescent="0.2"/>
    <row r="43887" x14ac:dyDescent="0.2"/>
    <row r="43888" x14ac:dyDescent="0.2"/>
    <row r="43889" x14ac:dyDescent="0.2"/>
    <row r="43890" x14ac:dyDescent="0.2"/>
    <row r="43891" x14ac:dyDescent="0.2"/>
    <row r="43892" x14ac:dyDescent="0.2"/>
    <row r="43893" x14ac:dyDescent="0.2"/>
    <row r="43894" x14ac:dyDescent="0.2"/>
    <row r="43895" x14ac:dyDescent="0.2"/>
    <row r="43896" x14ac:dyDescent="0.2"/>
    <row r="43897" x14ac:dyDescent="0.2"/>
    <row r="43898" x14ac:dyDescent="0.2"/>
    <row r="43899" x14ac:dyDescent="0.2"/>
    <row r="43900" x14ac:dyDescent="0.2"/>
    <row r="43901" x14ac:dyDescent="0.2"/>
    <row r="43902" x14ac:dyDescent="0.2"/>
    <row r="43903" x14ac:dyDescent="0.2"/>
    <row r="43904" x14ac:dyDescent="0.2"/>
    <row r="43905" x14ac:dyDescent="0.2"/>
    <row r="43906" x14ac:dyDescent="0.2"/>
    <row r="43907" x14ac:dyDescent="0.2"/>
    <row r="43908" x14ac:dyDescent="0.2"/>
    <row r="43909" x14ac:dyDescent="0.2"/>
    <row r="43910" x14ac:dyDescent="0.2"/>
    <row r="43911" x14ac:dyDescent="0.2"/>
    <row r="43912" x14ac:dyDescent="0.2"/>
    <row r="43913" x14ac:dyDescent="0.2"/>
    <row r="43914" x14ac:dyDescent="0.2"/>
    <row r="43915" x14ac:dyDescent="0.2"/>
    <row r="43916" x14ac:dyDescent="0.2"/>
    <row r="43917" x14ac:dyDescent="0.2"/>
    <row r="43918" x14ac:dyDescent="0.2"/>
    <row r="43919" x14ac:dyDescent="0.2"/>
    <row r="43920" x14ac:dyDescent="0.2"/>
    <row r="43921" x14ac:dyDescent="0.2"/>
    <row r="43922" x14ac:dyDescent="0.2"/>
    <row r="43923" x14ac:dyDescent="0.2"/>
    <row r="43924" x14ac:dyDescent="0.2"/>
    <row r="43925" x14ac:dyDescent="0.2"/>
    <row r="43926" x14ac:dyDescent="0.2"/>
    <row r="43927" x14ac:dyDescent="0.2"/>
    <row r="43928" x14ac:dyDescent="0.2"/>
    <row r="43929" x14ac:dyDescent="0.2"/>
    <row r="43930" x14ac:dyDescent="0.2"/>
    <row r="43931" x14ac:dyDescent="0.2"/>
    <row r="43932" x14ac:dyDescent="0.2"/>
    <row r="43933" x14ac:dyDescent="0.2"/>
    <row r="43934" x14ac:dyDescent="0.2"/>
    <row r="43935" x14ac:dyDescent="0.2"/>
    <row r="43936" x14ac:dyDescent="0.2"/>
    <row r="43937" x14ac:dyDescent="0.2"/>
    <row r="43938" x14ac:dyDescent="0.2"/>
    <row r="43939" x14ac:dyDescent="0.2"/>
    <row r="43940" x14ac:dyDescent="0.2"/>
    <row r="43941" x14ac:dyDescent="0.2"/>
    <row r="43942" x14ac:dyDescent="0.2"/>
    <row r="43943" x14ac:dyDescent="0.2"/>
    <row r="43944" x14ac:dyDescent="0.2"/>
    <row r="43945" x14ac:dyDescent="0.2"/>
    <row r="43946" x14ac:dyDescent="0.2"/>
    <row r="43947" x14ac:dyDescent="0.2"/>
    <row r="43948" x14ac:dyDescent="0.2"/>
    <row r="43949" x14ac:dyDescent="0.2"/>
    <row r="43950" x14ac:dyDescent="0.2"/>
    <row r="43951" x14ac:dyDescent="0.2"/>
    <row r="43952" x14ac:dyDescent="0.2"/>
    <row r="43953" x14ac:dyDescent="0.2"/>
    <row r="43954" x14ac:dyDescent="0.2"/>
    <row r="43955" x14ac:dyDescent="0.2"/>
    <row r="43956" x14ac:dyDescent="0.2"/>
    <row r="43957" x14ac:dyDescent="0.2"/>
    <row r="43958" x14ac:dyDescent="0.2"/>
    <row r="43959" x14ac:dyDescent="0.2"/>
    <row r="43960" x14ac:dyDescent="0.2"/>
    <row r="43961" x14ac:dyDescent="0.2"/>
    <row r="43962" x14ac:dyDescent="0.2"/>
    <row r="43963" x14ac:dyDescent="0.2"/>
    <row r="43964" x14ac:dyDescent="0.2"/>
    <row r="43965" x14ac:dyDescent="0.2"/>
    <row r="43966" x14ac:dyDescent="0.2"/>
    <row r="43967" x14ac:dyDescent="0.2"/>
    <row r="43968" x14ac:dyDescent="0.2"/>
    <row r="43969" x14ac:dyDescent="0.2"/>
    <row r="43970" x14ac:dyDescent="0.2"/>
    <row r="43971" x14ac:dyDescent="0.2"/>
    <row r="43972" x14ac:dyDescent="0.2"/>
    <row r="43973" x14ac:dyDescent="0.2"/>
    <row r="43974" x14ac:dyDescent="0.2"/>
    <row r="43975" x14ac:dyDescent="0.2"/>
    <row r="43976" x14ac:dyDescent="0.2"/>
    <row r="43977" x14ac:dyDescent="0.2"/>
    <row r="43978" x14ac:dyDescent="0.2"/>
    <row r="43979" x14ac:dyDescent="0.2"/>
    <row r="43980" x14ac:dyDescent="0.2"/>
    <row r="43981" x14ac:dyDescent="0.2"/>
    <row r="43982" x14ac:dyDescent="0.2"/>
    <row r="43983" x14ac:dyDescent="0.2"/>
    <row r="43984" x14ac:dyDescent="0.2"/>
    <row r="43985" x14ac:dyDescent="0.2"/>
    <row r="43986" x14ac:dyDescent="0.2"/>
    <row r="43987" x14ac:dyDescent="0.2"/>
    <row r="43988" x14ac:dyDescent="0.2"/>
    <row r="43989" x14ac:dyDescent="0.2"/>
    <row r="43990" x14ac:dyDescent="0.2"/>
    <row r="43991" x14ac:dyDescent="0.2"/>
    <row r="43992" x14ac:dyDescent="0.2"/>
    <row r="43993" x14ac:dyDescent="0.2"/>
    <row r="43994" x14ac:dyDescent="0.2"/>
    <row r="43995" x14ac:dyDescent="0.2"/>
    <row r="43996" x14ac:dyDescent="0.2"/>
    <row r="43997" x14ac:dyDescent="0.2"/>
    <row r="43998" x14ac:dyDescent="0.2"/>
    <row r="43999" x14ac:dyDescent="0.2"/>
    <row r="44000" x14ac:dyDescent="0.2"/>
    <row r="44001" x14ac:dyDescent="0.2"/>
    <row r="44002" x14ac:dyDescent="0.2"/>
    <row r="44003" x14ac:dyDescent="0.2"/>
    <row r="44004" x14ac:dyDescent="0.2"/>
    <row r="44005" x14ac:dyDescent="0.2"/>
    <row r="44006" x14ac:dyDescent="0.2"/>
    <row r="44007" x14ac:dyDescent="0.2"/>
    <row r="44008" x14ac:dyDescent="0.2"/>
    <row r="44009" x14ac:dyDescent="0.2"/>
    <row r="44010" x14ac:dyDescent="0.2"/>
    <row r="44011" x14ac:dyDescent="0.2"/>
    <row r="44012" x14ac:dyDescent="0.2"/>
    <row r="44013" x14ac:dyDescent="0.2"/>
    <row r="44014" x14ac:dyDescent="0.2"/>
    <row r="44015" x14ac:dyDescent="0.2"/>
    <row r="44016" x14ac:dyDescent="0.2"/>
    <row r="44017" x14ac:dyDescent="0.2"/>
    <row r="44018" x14ac:dyDescent="0.2"/>
    <row r="44019" x14ac:dyDescent="0.2"/>
    <row r="44020" x14ac:dyDescent="0.2"/>
    <row r="44021" x14ac:dyDescent="0.2"/>
    <row r="44022" x14ac:dyDescent="0.2"/>
    <row r="44023" x14ac:dyDescent="0.2"/>
    <row r="44024" x14ac:dyDescent="0.2"/>
    <row r="44025" x14ac:dyDescent="0.2"/>
    <row r="44026" x14ac:dyDescent="0.2"/>
    <row r="44027" x14ac:dyDescent="0.2"/>
    <row r="44028" x14ac:dyDescent="0.2"/>
    <row r="44029" x14ac:dyDescent="0.2"/>
    <row r="44030" x14ac:dyDescent="0.2"/>
    <row r="44031" x14ac:dyDescent="0.2"/>
    <row r="44032" x14ac:dyDescent="0.2"/>
    <row r="44033" x14ac:dyDescent="0.2"/>
    <row r="44034" x14ac:dyDescent="0.2"/>
    <row r="44035" x14ac:dyDescent="0.2"/>
    <row r="44036" x14ac:dyDescent="0.2"/>
    <row r="44037" x14ac:dyDescent="0.2"/>
    <row r="44038" x14ac:dyDescent="0.2"/>
    <row r="44039" x14ac:dyDescent="0.2"/>
    <row r="44040" x14ac:dyDescent="0.2"/>
    <row r="44041" x14ac:dyDescent="0.2"/>
    <row r="44042" x14ac:dyDescent="0.2"/>
    <row r="44043" x14ac:dyDescent="0.2"/>
    <row r="44044" x14ac:dyDescent="0.2"/>
    <row r="44045" x14ac:dyDescent="0.2"/>
    <row r="44046" x14ac:dyDescent="0.2"/>
    <row r="44047" x14ac:dyDescent="0.2"/>
    <row r="44048" x14ac:dyDescent="0.2"/>
    <row r="44049" x14ac:dyDescent="0.2"/>
    <row r="44050" x14ac:dyDescent="0.2"/>
    <row r="44051" x14ac:dyDescent="0.2"/>
    <row r="44052" x14ac:dyDescent="0.2"/>
    <row r="44053" x14ac:dyDescent="0.2"/>
    <row r="44054" x14ac:dyDescent="0.2"/>
    <row r="44055" x14ac:dyDescent="0.2"/>
    <row r="44056" x14ac:dyDescent="0.2"/>
    <row r="44057" x14ac:dyDescent="0.2"/>
    <row r="44058" x14ac:dyDescent="0.2"/>
    <row r="44059" x14ac:dyDescent="0.2"/>
    <row r="44060" x14ac:dyDescent="0.2"/>
    <row r="44061" x14ac:dyDescent="0.2"/>
    <row r="44062" x14ac:dyDescent="0.2"/>
    <row r="44063" x14ac:dyDescent="0.2"/>
    <row r="44064" x14ac:dyDescent="0.2"/>
    <row r="44065" x14ac:dyDescent="0.2"/>
    <row r="44066" x14ac:dyDescent="0.2"/>
    <row r="44067" x14ac:dyDescent="0.2"/>
    <row r="44068" x14ac:dyDescent="0.2"/>
    <row r="44069" x14ac:dyDescent="0.2"/>
    <row r="44070" x14ac:dyDescent="0.2"/>
    <row r="44071" x14ac:dyDescent="0.2"/>
    <row r="44072" x14ac:dyDescent="0.2"/>
    <row r="44073" x14ac:dyDescent="0.2"/>
    <row r="44074" x14ac:dyDescent="0.2"/>
    <row r="44075" x14ac:dyDescent="0.2"/>
    <row r="44076" x14ac:dyDescent="0.2"/>
    <row r="44077" x14ac:dyDescent="0.2"/>
    <row r="44078" x14ac:dyDescent="0.2"/>
    <row r="44079" x14ac:dyDescent="0.2"/>
    <row r="44080" x14ac:dyDescent="0.2"/>
    <row r="44081" x14ac:dyDescent="0.2"/>
    <row r="44082" x14ac:dyDescent="0.2"/>
    <row r="44083" x14ac:dyDescent="0.2"/>
    <row r="44084" x14ac:dyDescent="0.2"/>
    <row r="44085" x14ac:dyDescent="0.2"/>
    <row r="44086" x14ac:dyDescent="0.2"/>
    <row r="44087" x14ac:dyDescent="0.2"/>
    <row r="44088" x14ac:dyDescent="0.2"/>
    <row r="44089" x14ac:dyDescent="0.2"/>
    <row r="44090" x14ac:dyDescent="0.2"/>
    <row r="44091" x14ac:dyDescent="0.2"/>
    <row r="44092" x14ac:dyDescent="0.2"/>
    <row r="44093" x14ac:dyDescent="0.2"/>
    <row r="44094" x14ac:dyDescent="0.2"/>
    <row r="44095" x14ac:dyDescent="0.2"/>
    <row r="44096" x14ac:dyDescent="0.2"/>
    <row r="44097" x14ac:dyDescent="0.2"/>
    <row r="44098" x14ac:dyDescent="0.2"/>
    <row r="44099" x14ac:dyDescent="0.2"/>
    <row r="44100" x14ac:dyDescent="0.2"/>
    <row r="44101" x14ac:dyDescent="0.2"/>
    <row r="44102" x14ac:dyDescent="0.2"/>
    <row r="44103" x14ac:dyDescent="0.2"/>
    <row r="44104" x14ac:dyDescent="0.2"/>
    <row r="44105" x14ac:dyDescent="0.2"/>
    <row r="44106" x14ac:dyDescent="0.2"/>
    <row r="44107" x14ac:dyDescent="0.2"/>
    <row r="44108" x14ac:dyDescent="0.2"/>
    <row r="44109" x14ac:dyDescent="0.2"/>
    <row r="44110" x14ac:dyDescent="0.2"/>
    <row r="44111" x14ac:dyDescent="0.2"/>
    <row r="44112" x14ac:dyDescent="0.2"/>
    <row r="44113" x14ac:dyDescent="0.2"/>
    <row r="44114" x14ac:dyDescent="0.2"/>
    <row r="44115" x14ac:dyDescent="0.2"/>
    <row r="44116" x14ac:dyDescent="0.2"/>
    <row r="44117" x14ac:dyDescent="0.2"/>
    <row r="44118" x14ac:dyDescent="0.2"/>
    <row r="44119" x14ac:dyDescent="0.2"/>
    <row r="44120" x14ac:dyDescent="0.2"/>
    <row r="44121" x14ac:dyDescent="0.2"/>
    <row r="44122" x14ac:dyDescent="0.2"/>
    <row r="44123" x14ac:dyDescent="0.2"/>
    <row r="44124" x14ac:dyDescent="0.2"/>
    <row r="44125" x14ac:dyDescent="0.2"/>
    <row r="44126" x14ac:dyDescent="0.2"/>
    <row r="44127" x14ac:dyDescent="0.2"/>
    <row r="44128" x14ac:dyDescent="0.2"/>
    <row r="44129" x14ac:dyDescent="0.2"/>
    <row r="44130" x14ac:dyDescent="0.2"/>
    <row r="44131" x14ac:dyDescent="0.2"/>
    <row r="44132" x14ac:dyDescent="0.2"/>
    <row r="44133" x14ac:dyDescent="0.2"/>
    <row r="44134" x14ac:dyDescent="0.2"/>
    <row r="44135" x14ac:dyDescent="0.2"/>
    <row r="44136" x14ac:dyDescent="0.2"/>
    <row r="44137" x14ac:dyDescent="0.2"/>
    <row r="44138" x14ac:dyDescent="0.2"/>
    <row r="44139" x14ac:dyDescent="0.2"/>
    <row r="44140" x14ac:dyDescent="0.2"/>
    <row r="44141" x14ac:dyDescent="0.2"/>
    <row r="44142" x14ac:dyDescent="0.2"/>
    <row r="44143" x14ac:dyDescent="0.2"/>
    <row r="44144" x14ac:dyDescent="0.2"/>
    <row r="44145" x14ac:dyDescent="0.2"/>
    <row r="44146" x14ac:dyDescent="0.2"/>
    <row r="44147" x14ac:dyDescent="0.2"/>
    <row r="44148" x14ac:dyDescent="0.2"/>
    <row r="44149" x14ac:dyDescent="0.2"/>
    <row r="44150" x14ac:dyDescent="0.2"/>
    <row r="44151" x14ac:dyDescent="0.2"/>
    <row r="44152" x14ac:dyDescent="0.2"/>
    <row r="44153" x14ac:dyDescent="0.2"/>
    <row r="44154" x14ac:dyDescent="0.2"/>
    <row r="44155" x14ac:dyDescent="0.2"/>
    <row r="44156" x14ac:dyDescent="0.2"/>
    <row r="44157" x14ac:dyDescent="0.2"/>
    <row r="44158" x14ac:dyDescent="0.2"/>
    <row r="44159" x14ac:dyDescent="0.2"/>
    <row r="44160" x14ac:dyDescent="0.2"/>
    <row r="44161" x14ac:dyDescent="0.2"/>
    <row r="44162" x14ac:dyDescent="0.2"/>
    <row r="44163" x14ac:dyDescent="0.2"/>
    <row r="44164" x14ac:dyDescent="0.2"/>
    <row r="44165" x14ac:dyDescent="0.2"/>
    <row r="44166" x14ac:dyDescent="0.2"/>
    <row r="44167" x14ac:dyDescent="0.2"/>
    <row r="44168" x14ac:dyDescent="0.2"/>
    <row r="44169" x14ac:dyDescent="0.2"/>
    <row r="44170" x14ac:dyDescent="0.2"/>
    <row r="44171" x14ac:dyDescent="0.2"/>
    <row r="44172" x14ac:dyDescent="0.2"/>
    <row r="44173" x14ac:dyDescent="0.2"/>
    <row r="44174" x14ac:dyDescent="0.2"/>
    <row r="44175" x14ac:dyDescent="0.2"/>
    <row r="44176" x14ac:dyDescent="0.2"/>
    <row r="44177" x14ac:dyDescent="0.2"/>
    <row r="44178" x14ac:dyDescent="0.2"/>
    <row r="44179" x14ac:dyDescent="0.2"/>
    <row r="44180" x14ac:dyDescent="0.2"/>
    <row r="44181" x14ac:dyDescent="0.2"/>
    <row r="44182" x14ac:dyDescent="0.2"/>
    <row r="44183" x14ac:dyDescent="0.2"/>
    <row r="44184" x14ac:dyDescent="0.2"/>
    <row r="44185" x14ac:dyDescent="0.2"/>
    <row r="44186" x14ac:dyDescent="0.2"/>
    <row r="44187" x14ac:dyDescent="0.2"/>
    <row r="44188" x14ac:dyDescent="0.2"/>
    <row r="44189" x14ac:dyDescent="0.2"/>
    <row r="44190" x14ac:dyDescent="0.2"/>
    <row r="44191" x14ac:dyDescent="0.2"/>
    <row r="44192" x14ac:dyDescent="0.2"/>
    <row r="44193" x14ac:dyDescent="0.2"/>
    <row r="44194" x14ac:dyDescent="0.2"/>
    <row r="44195" x14ac:dyDescent="0.2"/>
    <row r="44196" x14ac:dyDescent="0.2"/>
    <row r="44197" x14ac:dyDescent="0.2"/>
    <row r="44198" x14ac:dyDescent="0.2"/>
    <row r="44199" x14ac:dyDescent="0.2"/>
    <row r="44200" x14ac:dyDescent="0.2"/>
    <row r="44201" x14ac:dyDescent="0.2"/>
    <row r="44202" x14ac:dyDescent="0.2"/>
    <row r="44203" x14ac:dyDescent="0.2"/>
    <row r="44204" x14ac:dyDescent="0.2"/>
    <row r="44205" x14ac:dyDescent="0.2"/>
    <row r="44206" x14ac:dyDescent="0.2"/>
    <row r="44207" x14ac:dyDescent="0.2"/>
    <row r="44208" x14ac:dyDescent="0.2"/>
    <row r="44209" x14ac:dyDescent="0.2"/>
    <row r="44210" x14ac:dyDescent="0.2"/>
    <row r="44211" x14ac:dyDescent="0.2"/>
    <row r="44212" x14ac:dyDescent="0.2"/>
    <row r="44213" x14ac:dyDescent="0.2"/>
    <row r="44214" x14ac:dyDescent="0.2"/>
    <row r="44215" x14ac:dyDescent="0.2"/>
    <row r="44216" x14ac:dyDescent="0.2"/>
    <row r="44217" x14ac:dyDescent="0.2"/>
    <row r="44218" x14ac:dyDescent="0.2"/>
    <row r="44219" x14ac:dyDescent="0.2"/>
    <row r="44220" x14ac:dyDescent="0.2"/>
    <row r="44221" x14ac:dyDescent="0.2"/>
    <row r="44222" x14ac:dyDescent="0.2"/>
    <row r="44223" x14ac:dyDescent="0.2"/>
    <row r="44224" x14ac:dyDescent="0.2"/>
    <row r="44225" x14ac:dyDescent="0.2"/>
    <row r="44226" x14ac:dyDescent="0.2"/>
    <row r="44227" x14ac:dyDescent="0.2"/>
    <row r="44228" x14ac:dyDescent="0.2"/>
    <row r="44229" x14ac:dyDescent="0.2"/>
    <row r="44230" x14ac:dyDescent="0.2"/>
    <row r="44231" x14ac:dyDescent="0.2"/>
    <row r="44232" x14ac:dyDescent="0.2"/>
    <row r="44233" x14ac:dyDescent="0.2"/>
    <row r="44234" x14ac:dyDescent="0.2"/>
    <row r="44235" x14ac:dyDescent="0.2"/>
    <row r="44236" x14ac:dyDescent="0.2"/>
    <row r="44237" x14ac:dyDescent="0.2"/>
    <row r="44238" x14ac:dyDescent="0.2"/>
    <row r="44239" x14ac:dyDescent="0.2"/>
    <row r="44240" x14ac:dyDescent="0.2"/>
    <row r="44241" x14ac:dyDescent="0.2"/>
    <row r="44242" x14ac:dyDescent="0.2"/>
    <row r="44243" x14ac:dyDescent="0.2"/>
    <row r="44244" x14ac:dyDescent="0.2"/>
    <row r="44245" x14ac:dyDescent="0.2"/>
    <row r="44246" x14ac:dyDescent="0.2"/>
    <row r="44247" x14ac:dyDescent="0.2"/>
    <row r="44248" x14ac:dyDescent="0.2"/>
    <row r="44249" x14ac:dyDescent="0.2"/>
    <row r="44250" x14ac:dyDescent="0.2"/>
    <row r="44251" x14ac:dyDescent="0.2"/>
    <row r="44252" x14ac:dyDescent="0.2"/>
    <row r="44253" x14ac:dyDescent="0.2"/>
    <row r="44254" x14ac:dyDescent="0.2"/>
    <row r="44255" x14ac:dyDescent="0.2"/>
    <row r="44256" x14ac:dyDescent="0.2"/>
    <row r="44257" x14ac:dyDescent="0.2"/>
    <row r="44258" x14ac:dyDescent="0.2"/>
    <row r="44259" x14ac:dyDescent="0.2"/>
    <row r="44260" x14ac:dyDescent="0.2"/>
    <row r="44261" x14ac:dyDescent="0.2"/>
    <row r="44262" x14ac:dyDescent="0.2"/>
    <row r="44263" x14ac:dyDescent="0.2"/>
    <row r="44264" x14ac:dyDescent="0.2"/>
    <row r="44265" x14ac:dyDescent="0.2"/>
    <row r="44266" x14ac:dyDescent="0.2"/>
    <row r="44267" x14ac:dyDescent="0.2"/>
    <row r="44268" x14ac:dyDescent="0.2"/>
    <row r="44269" x14ac:dyDescent="0.2"/>
    <row r="44270" x14ac:dyDescent="0.2"/>
    <row r="44271" x14ac:dyDescent="0.2"/>
    <row r="44272" x14ac:dyDescent="0.2"/>
    <row r="44273" x14ac:dyDescent="0.2"/>
    <row r="44274" x14ac:dyDescent="0.2"/>
    <row r="44275" x14ac:dyDescent="0.2"/>
    <row r="44276" x14ac:dyDescent="0.2"/>
    <row r="44277" x14ac:dyDescent="0.2"/>
    <row r="44278" x14ac:dyDescent="0.2"/>
    <row r="44279" x14ac:dyDescent="0.2"/>
    <row r="44280" x14ac:dyDescent="0.2"/>
    <row r="44281" x14ac:dyDescent="0.2"/>
    <row r="44282" x14ac:dyDescent="0.2"/>
    <row r="44283" x14ac:dyDescent="0.2"/>
    <row r="44284" x14ac:dyDescent="0.2"/>
    <row r="44285" x14ac:dyDescent="0.2"/>
    <row r="44286" x14ac:dyDescent="0.2"/>
    <row r="44287" x14ac:dyDescent="0.2"/>
    <row r="44288" x14ac:dyDescent="0.2"/>
    <row r="44289" x14ac:dyDescent="0.2"/>
    <row r="44290" x14ac:dyDescent="0.2"/>
    <row r="44291" x14ac:dyDescent="0.2"/>
    <row r="44292" x14ac:dyDescent="0.2"/>
    <row r="44293" x14ac:dyDescent="0.2"/>
    <row r="44294" x14ac:dyDescent="0.2"/>
    <row r="44295" x14ac:dyDescent="0.2"/>
    <row r="44296" x14ac:dyDescent="0.2"/>
    <row r="44297" x14ac:dyDescent="0.2"/>
    <row r="44298" x14ac:dyDescent="0.2"/>
    <row r="44299" x14ac:dyDescent="0.2"/>
    <row r="44300" x14ac:dyDescent="0.2"/>
    <row r="44301" x14ac:dyDescent="0.2"/>
    <row r="44302" x14ac:dyDescent="0.2"/>
    <row r="44303" x14ac:dyDescent="0.2"/>
    <row r="44304" x14ac:dyDescent="0.2"/>
    <row r="44305" x14ac:dyDescent="0.2"/>
    <row r="44306" x14ac:dyDescent="0.2"/>
    <row r="44307" x14ac:dyDescent="0.2"/>
    <row r="44308" x14ac:dyDescent="0.2"/>
    <row r="44309" x14ac:dyDescent="0.2"/>
    <row r="44310" x14ac:dyDescent="0.2"/>
    <row r="44311" x14ac:dyDescent="0.2"/>
    <row r="44312" x14ac:dyDescent="0.2"/>
    <row r="44313" x14ac:dyDescent="0.2"/>
    <row r="44314" x14ac:dyDescent="0.2"/>
    <row r="44315" x14ac:dyDescent="0.2"/>
    <row r="44316" x14ac:dyDescent="0.2"/>
    <row r="44317" x14ac:dyDescent="0.2"/>
    <row r="44318" x14ac:dyDescent="0.2"/>
    <row r="44319" x14ac:dyDescent="0.2"/>
    <row r="44320" x14ac:dyDescent="0.2"/>
    <row r="44321" x14ac:dyDescent="0.2"/>
    <row r="44322" x14ac:dyDescent="0.2"/>
    <row r="44323" x14ac:dyDescent="0.2"/>
    <row r="44324" x14ac:dyDescent="0.2"/>
    <row r="44325" x14ac:dyDescent="0.2"/>
    <row r="44326" x14ac:dyDescent="0.2"/>
    <row r="44327" x14ac:dyDescent="0.2"/>
    <row r="44328" x14ac:dyDescent="0.2"/>
    <row r="44329" x14ac:dyDescent="0.2"/>
    <row r="44330" x14ac:dyDescent="0.2"/>
    <row r="44331" x14ac:dyDescent="0.2"/>
    <row r="44332" x14ac:dyDescent="0.2"/>
    <row r="44333" x14ac:dyDescent="0.2"/>
    <row r="44334" x14ac:dyDescent="0.2"/>
    <row r="44335" x14ac:dyDescent="0.2"/>
    <row r="44336" x14ac:dyDescent="0.2"/>
    <row r="44337" x14ac:dyDescent="0.2"/>
    <row r="44338" x14ac:dyDescent="0.2"/>
    <row r="44339" x14ac:dyDescent="0.2"/>
    <row r="44340" x14ac:dyDescent="0.2"/>
    <row r="44341" x14ac:dyDescent="0.2"/>
    <row r="44342" x14ac:dyDescent="0.2"/>
    <row r="44343" x14ac:dyDescent="0.2"/>
    <row r="44344" x14ac:dyDescent="0.2"/>
    <row r="44345" x14ac:dyDescent="0.2"/>
    <row r="44346" x14ac:dyDescent="0.2"/>
    <row r="44347" x14ac:dyDescent="0.2"/>
    <row r="44348" x14ac:dyDescent="0.2"/>
    <row r="44349" x14ac:dyDescent="0.2"/>
    <row r="44350" x14ac:dyDescent="0.2"/>
    <row r="44351" x14ac:dyDescent="0.2"/>
    <row r="44352" x14ac:dyDescent="0.2"/>
    <row r="44353" x14ac:dyDescent="0.2"/>
    <row r="44354" x14ac:dyDescent="0.2"/>
    <row r="44355" x14ac:dyDescent="0.2"/>
    <row r="44356" x14ac:dyDescent="0.2"/>
    <row r="44357" x14ac:dyDescent="0.2"/>
    <row r="44358" x14ac:dyDescent="0.2"/>
    <row r="44359" x14ac:dyDescent="0.2"/>
    <row r="44360" x14ac:dyDescent="0.2"/>
    <row r="44361" x14ac:dyDescent="0.2"/>
    <row r="44362" x14ac:dyDescent="0.2"/>
    <row r="44363" x14ac:dyDescent="0.2"/>
    <row r="44364" x14ac:dyDescent="0.2"/>
    <row r="44365" x14ac:dyDescent="0.2"/>
    <row r="44366" x14ac:dyDescent="0.2"/>
    <row r="44367" x14ac:dyDescent="0.2"/>
    <row r="44368" x14ac:dyDescent="0.2"/>
    <row r="44369" x14ac:dyDescent="0.2"/>
    <row r="44370" x14ac:dyDescent="0.2"/>
    <row r="44371" x14ac:dyDescent="0.2"/>
    <row r="44372" x14ac:dyDescent="0.2"/>
    <row r="44373" x14ac:dyDescent="0.2"/>
    <row r="44374" x14ac:dyDescent="0.2"/>
    <row r="44375" x14ac:dyDescent="0.2"/>
    <row r="44376" x14ac:dyDescent="0.2"/>
    <row r="44377" x14ac:dyDescent="0.2"/>
    <row r="44378" x14ac:dyDescent="0.2"/>
    <row r="44379" x14ac:dyDescent="0.2"/>
    <row r="44380" x14ac:dyDescent="0.2"/>
    <row r="44381" x14ac:dyDescent="0.2"/>
    <row r="44382" x14ac:dyDescent="0.2"/>
    <row r="44383" x14ac:dyDescent="0.2"/>
    <row r="44384" x14ac:dyDescent="0.2"/>
    <row r="44385" x14ac:dyDescent="0.2"/>
    <row r="44386" x14ac:dyDescent="0.2"/>
    <row r="44387" x14ac:dyDescent="0.2"/>
    <row r="44388" x14ac:dyDescent="0.2"/>
    <row r="44389" x14ac:dyDescent="0.2"/>
    <row r="44390" x14ac:dyDescent="0.2"/>
    <row r="44391" x14ac:dyDescent="0.2"/>
    <row r="44392" x14ac:dyDescent="0.2"/>
    <row r="44393" x14ac:dyDescent="0.2"/>
    <row r="44394" x14ac:dyDescent="0.2"/>
    <row r="44395" x14ac:dyDescent="0.2"/>
    <row r="44396" x14ac:dyDescent="0.2"/>
    <row r="44397" x14ac:dyDescent="0.2"/>
    <row r="44398" x14ac:dyDescent="0.2"/>
    <row r="44399" x14ac:dyDescent="0.2"/>
    <row r="44400" x14ac:dyDescent="0.2"/>
    <row r="44401" x14ac:dyDescent="0.2"/>
    <row r="44402" x14ac:dyDescent="0.2"/>
    <row r="44403" x14ac:dyDescent="0.2"/>
    <row r="44404" x14ac:dyDescent="0.2"/>
    <row r="44405" x14ac:dyDescent="0.2"/>
    <row r="44406" x14ac:dyDescent="0.2"/>
    <row r="44407" x14ac:dyDescent="0.2"/>
    <row r="44408" x14ac:dyDescent="0.2"/>
    <row r="44409" x14ac:dyDescent="0.2"/>
    <row r="44410" x14ac:dyDescent="0.2"/>
    <row r="44411" x14ac:dyDescent="0.2"/>
    <row r="44412" x14ac:dyDescent="0.2"/>
    <row r="44413" x14ac:dyDescent="0.2"/>
    <row r="44414" x14ac:dyDescent="0.2"/>
    <row r="44415" x14ac:dyDescent="0.2"/>
    <row r="44416" x14ac:dyDescent="0.2"/>
    <row r="44417" x14ac:dyDescent="0.2"/>
    <row r="44418" x14ac:dyDescent="0.2"/>
    <row r="44419" x14ac:dyDescent="0.2"/>
    <row r="44420" x14ac:dyDescent="0.2"/>
    <row r="44421" x14ac:dyDescent="0.2"/>
    <row r="44422" x14ac:dyDescent="0.2"/>
    <row r="44423" x14ac:dyDescent="0.2"/>
    <row r="44424" x14ac:dyDescent="0.2"/>
    <row r="44425" x14ac:dyDescent="0.2"/>
    <row r="44426" x14ac:dyDescent="0.2"/>
    <row r="44427" x14ac:dyDescent="0.2"/>
    <row r="44428" x14ac:dyDescent="0.2"/>
    <row r="44429" x14ac:dyDescent="0.2"/>
    <row r="44430" x14ac:dyDescent="0.2"/>
    <row r="44431" x14ac:dyDescent="0.2"/>
    <row r="44432" x14ac:dyDescent="0.2"/>
    <row r="44433" x14ac:dyDescent="0.2"/>
    <row r="44434" x14ac:dyDescent="0.2"/>
    <row r="44435" x14ac:dyDescent="0.2"/>
    <row r="44436" x14ac:dyDescent="0.2"/>
    <row r="44437" x14ac:dyDescent="0.2"/>
    <row r="44438" x14ac:dyDescent="0.2"/>
    <row r="44439" x14ac:dyDescent="0.2"/>
    <row r="44440" x14ac:dyDescent="0.2"/>
    <row r="44441" x14ac:dyDescent="0.2"/>
    <row r="44442" x14ac:dyDescent="0.2"/>
    <row r="44443" x14ac:dyDescent="0.2"/>
    <row r="44444" x14ac:dyDescent="0.2"/>
    <row r="44445" x14ac:dyDescent="0.2"/>
    <row r="44446" x14ac:dyDescent="0.2"/>
    <row r="44447" x14ac:dyDescent="0.2"/>
    <row r="44448" x14ac:dyDescent="0.2"/>
    <row r="44449" x14ac:dyDescent="0.2"/>
    <row r="44450" x14ac:dyDescent="0.2"/>
    <row r="44451" x14ac:dyDescent="0.2"/>
    <row r="44452" x14ac:dyDescent="0.2"/>
    <row r="44453" x14ac:dyDescent="0.2"/>
    <row r="44454" x14ac:dyDescent="0.2"/>
    <row r="44455" x14ac:dyDescent="0.2"/>
    <row r="44456" x14ac:dyDescent="0.2"/>
    <row r="44457" x14ac:dyDescent="0.2"/>
    <row r="44458" x14ac:dyDescent="0.2"/>
    <row r="44459" x14ac:dyDescent="0.2"/>
    <row r="44460" x14ac:dyDescent="0.2"/>
    <row r="44461" x14ac:dyDescent="0.2"/>
    <row r="44462" x14ac:dyDescent="0.2"/>
    <row r="44463" x14ac:dyDescent="0.2"/>
    <row r="44464" x14ac:dyDescent="0.2"/>
    <row r="44465" x14ac:dyDescent="0.2"/>
    <row r="44466" x14ac:dyDescent="0.2"/>
    <row r="44467" x14ac:dyDescent="0.2"/>
    <row r="44468" x14ac:dyDescent="0.2"/>
    <row r="44469" x14ac:dyDescent="0.2"/>
    <row r="44470" x14ac:dyDescent="0.2"/>
    <row r="44471" x14ac:dyDescent="0.2"/>
    <row r="44472" x14ac:dyDescent="0.2"/>
    <row r="44473" x14ac:dyDescent="0.2"/>
    <row r="44474" x14ac:dyDescent="0.2"/>
    <row r="44475" x14ac:dyDescent="0.2"/>
    <row r="44476" x14ac:dyDescent="0.2"/>
    <row r="44477" x14ac:dyDescent="0.2"/>
    <row r="44478" x14ac:dyDescent="0.2"/>
    <row r="44479" x14ac:dyDescent="0.2"/>
    <row r="44480" x14ac:dyDescent="0.2"/>
    <row r="44481" x14ac:dyDescent="0.2"/>
    <row r="44482" x14ac:dyDescent="0.2"/>
    <row r="44483" x14ac:dyDescent="0.2"/>
    <row r="44484" x14ac:dyDescent="0.2"/>
    <row r="44485" x14ac:dyDescent="0.2"/>
    <row r="44486" x14ac:dyDescent="0.2"/>
    <row r="44487" x14ac:dyDescent="0.2"/>
    <row r="44488" x14ac:dyDescent="0.2"/>
    <row r="44489" x14ac:dyDescent="0.2"/>
    <row r="44490" x14ac:dyDescent="0.2"/>
    <row r="44491" x14ac:dyDescent="0.2"/>
    <row r="44492" x14ac:dyDescent="0.2"/>
    <row r="44493" x14ac:dyDescent="0.2"/>
    <row r="44494" x14ac:dyDescent="0.2"/>
    <row r="44495" x14ac:dyDescent="0.2"/>
    <row r="44496" x14ac:dyDescent="0.2"/>
    <row r="44497" x14ac:dyDescent="0.2"/>
    <row r="44498" x14ac:dyDescent="0.2"/>
    <row r="44499" x14ac:dyDescent="0.2"/>
    <row r="44500" x14ac:dyDescent="0.2"/>
    <row r="44501" x14ac:dyDescent="0.2"/>
    <row r="44502" x14ac:dyDescent="0.2"/>
    <row r="44503" x14ac:dyDescent="0.2"/>
    <row r="44504" x14ac:dyDescent="0.2"/>
    <row r="44505" x14ac:dyDescent="0.2"/>
    <row r="44506" x14ac:dyDescent="0.2"/>
    <row r="44507" x14ac:dyDescent="0.2"/>
    <row r="44508" x14ac:dyDescent="0.2"/>
    <row r="44509" x14ac:dyDescent="0.2"/>
    <row r="44510" x14ac:dyDescent="0.2"/>
    <row r="44511" x14ac:dyDescent="0.2"/>
    <row r="44512" x14ac:dyDescent="0.2"/>
    <row r="44513" x14ac:dyDescent="0.2"/>
    <row r="44514" x14ac:dyDescent="0.2"/>
    <row r="44515" x14ac:dyDescent="0.2"/>
    <row r="44516" x14ac:dyDescent="0.2"/>
    <row r="44517" x14ac:dyDescent="0.2"/>
    <row r="44518" x14ac:dyDescent="0.2"/>
    <row r="44519" x14ac:dyDescent="0.2"/>
    <row r="44520" x14ac:dyDescent="0.2"/>
    <row r="44521" x14ac:dyDescent="0.2"/>
    <row r="44522" x14ac:dyDescent="0.2"/>
    <row r="44523" x14ac:dyDescent="0.2"/>
    <row r="44524" x14ac:dyDescent="0.2"/>
    <row r="44525" x14ac:dyDescent="0.2"/>
    <row r="44526" x14ac:dyDescent="0.2"/>
    <row r="44527" x14ac:dyDescent="0.2"/>
    <row r="44528" x14ac:dyDescent="0.2"/>
    <row r="44529" x14ac:dyDescent="0.2"/>
    <row r="44530" x14ac:dyDescent="0.2"/>
    <row r="44531" x14ac:dyDescent="0.2"/>
    <row r="44532" x14ac:dyDescent="0.2"/>
    <row r="44533" x14ac:dyDescent="0.2"/>
    <row r="44534" x14ac:dyDescent="0.2"/>
    <row r="44535" x14ac:dyDescent="0.2"/>
    <row r="44536" x14ac:dyDescent="0.2"/>
    <row r="44537" x14ac:dyDescent="0.2"/>
    <row r="44538" x14ac:dyDescent="0.2"/>
    <row r="44539" x14ac:dyDescent="0.2"/>
    <row r="44540" x14ac:dyDescent="0.2"/>
    <row r="44541" x14ac:dyDescent="0.2"/>
    <row r="44542" x14ac:dyDescent="0.2"/>
    <row r="44543" x14ac:dyDescent="0.2"/>
    <row r="44544" x14ac:dyDescent="0.2"/>
    <row r="44545" x14ac:dyDescent="0.2"/>
    <row r="44546" x14ac:dyDescent="0.2"/>
    <row r="44547" x14ac:dyDescent="0.2"/>
    <row r="44548" x14ac:dyDescent="0.2"/>
    <row r="44549" x14ac:dyDescent="0.2"/>
    <row r="44550" x14ac:dyDescent="0.2"/>
    <row r="44551" x14ac:dyDescent="0.2"/>
    <row r="44552" x14ac:dyDescent="0.2"/>
    <row r="44553" x14ac:dyDescent="0.2"/>
    <row r="44554" x14ac:dyDescent="0.2"/>
    <row r="44555" x14ac:dyDescent="0.2"/>
    <row r="44556" x14ac:dyDescent="0.2"/>
    <row r="44557" x14ac:dyDescent="0.2"/>
    <row r="44558" x14ac:dyDescent="0.2"/>
    <row r="44559" x14ac:dyDescent="0.2"/>
    <row r="44560" x14ac:dyDescent="0.2"/>
    <row r="44561" x14ac:dyDescent="0.2"/>
    <row r="44562" x14ac:dyDescent="0.2"/>
    <row r="44563" x14ac:dyDescent="0.2"/>
    <row r="44564" x14ac:dyDescent="0.2"/>
    <row r="44565" x14ac:dyDescent="0.2"/>
    <row r="44566" x14ac:dyDescent="0.2"/>
    <row r="44567" x14ac:dyDescent="0.2"/>
    <row r="44568" x14ac:dyDescent="0.2"/>
    <row r="44569" x14ac:dyDescent="0.2"/>
    <row r="44570" x14ac:dyDescent="0.2"/>
    <row r="44571" x14ac:dyDescent="0.2"/>
    <row r="44572" x14ac:dyDescent="0.2"/>
    <row r="44573" x14ac:dyDescent="0.2"/>
    <row r="44574" x14ac:dyDescent="0.2"/>
    <row r="44575" x14ac:dyDescent="0.2"/>
    <row r="44576" x14ac:dyDescent="0.2"/>
    <row r="44577" x14ac:dyDescent="0.2"/>
    <row r="44578" x14ac:dyDescent="0.2"/>
    <row r="44579" x14ac:dyDescent="0.2"/>
    <row r="44580" x14ac:dyDescent="0.2"/>
    <row r="44581" x14ac:dyDescent="0.2"/>
    <row r="44582" x14ac:dyDescent="0.2"/>
    <row r="44583" x14ac:dyDescent="0.2"/>
    <row r="44584" x14ac:dyDescent="0.2"/>
    <row r="44585" x14ac:dyDescent="0.2"/>
    <row r="44586" x14ac:dyDescent="0.2"/>
    <row r="44587" x14ac:dyDescent="0.2"/>
    <row r="44588" x14ac:dyDescent="0.2"/>
    <row r="44589" x14ac:dyDescent="0.2"/>
    <row r="44590" x14ac:dyDescent="0.2"/>
    <row r="44591" x14ac:dyDescent="0.2"/>
    <row r="44592" x14ac:dyDescent="0.2"/>
    <row r="44593" x14ac:dyDescent="0.2"/>
    <row r="44594" x14ac:dyDescent="0.2"/>
    <row r="44595" x14ac:dyDescent="0.2"/>
    <row r="44596" x14ac:dyDescent="0.2"/>
    <row r="44597" x14ac:dyDescent="0.2"/>
    <row r="44598" x14ac:dyDescent="0.2"/>
    <row r="44599" x14ac:dyDescent="0.2"/>
    <row r="44600" x14ac:dyDescent="0.2"/>
    <row r="44601" x14ac:dyDescent="0.2"/>
    <row r="44602" x14ac:dyDescent="0.2"/>
    <row r="44603" x14ac:dyDescent="0.2"/>
    <row r="44604" x14ac:dyDescent="0.2"/>
    <row r="44605" x14ac:dyDescent="0.2"/>
    <row r="44606" x14ac:dyDescent="0.2"/>
    <row r="44607" x14ac:dyDescent="0.2"/>
    <row r="44608" x14ac:dyDescent="0.2"/>
    <row r="44609" x14ac:dyDescent="0.2"/>
    <row r="44610" x14ac:dyDescent="0.2"/>
    <row r="44611" x14ac:dyDescent="0.2"/>
    <row r="44612" x14ac:dyDescent="0.2"/>
    <row r="44613" x14ac:dyDescent="0.2"/>
    <row r="44614" x14ac:dyDescent="0.2"/>
    <row r="44615" x14ac:dyDescent="0.2"/>
    <row r="44616" x14ac:dyDescent="0.2"/>
    <row r="44617" x14ac:dyDescent="0.2"/>
    <row r="44618" x14ac:dyDescent="0.2"/>
    <row r="44619" x14ac:dyDescent="0.2"/>
    <row r="44620" x14ac:dyDescent="0.2"/>
    <row r="44621" x14ac:dyDescent="0.2"/>
    <row r="44622" x14ac:dyDescent="0.2"/>
    <row r="44623" x14ac:dyDescent="0.2"/>
    <row r="44624" x14ac:dyDescent="0.2"/>
    <row r="44625" x14ac:dyDescent="0.2"/>
    <row r="44626" x14ac:dyDescent="0.2"/>
    <row r="44627" x14ac:dyDescent="0.2"/>
    <row r="44628" x14ac:dyDescent="0.2"/>
    <row r="44629" x14ac:dyDescent="0.2"/>
    <row r="44630" x14ac:dyDescent="0.2"/>
    <row r="44631" x14ac:dyDescent="0.2"/>
    <row r="44632" x14ac:dyDescent="0.2"/>
    <row r="44633" x14ac:dyDescent="0.2"/>
    <row r="44634" x14ac:dyDescent="0.2"/>
    <row r="44635" x14ac:dyDescent="0.2"/>
    <row r="44636" x14ac:dyDescent="0.2"/>
    <row r="44637" x14ac:dyDescent="0.2"/>
    <row r="44638" x14ac:dyDescent="0.2"/>
    <row r="44639" x14ac:dyDescent="0.2"/>
    <row r="44640" x14ac:dyDescent="0.2"/>
    <row r="44641" x14ac:dyDescent="0.2"/>
    <row r="44642" x14ac:dyDescent="0.2"/>
    <row r="44643" x14ac:dyDescent="0.2"/>
    <row r="44644" x14ac:dyDescent="0.2"/>
    <row r="44645" x14ac:dyDescent="0.2"/>
    <row r="44646" x14ac:dyDescent="0.2"/>
    <row r="44647" x14ac:dyDescent="0.2"/>
    <row r="44648" x14ac:dyDescent="0.2"/>
    <row r="44649" x14ac:dyDescent="0.2"/>
    <row r="44650" x14ac:dyDescent="0.2"/>
    <row r="44651" x14ac:dyDescent="0.2"/>
    <row r="44652" x14ac:dyDescent="0.2"/>
    <row r="44653" x14ac:dyDescent="0.2"/>
    <row r="44654" x14ac:dyDescent="0.2"/>
    <row r="44655" x14ac:dyDescent="0.2"/>
    <row r="44656" x14ac:dyDescent="0.2"/>
    <row r="44657" x14ac:dyDescent="0.2"/>
    <row r="44658" x14ac:dyDescent="0.2"/>
    <row r="44659" x14ac:dyDescent="0.2"/>
    <row r="44660" x14ac:dyDescent="0.2"/>
    <row r="44661" x14ac:dyDescent="0.2"/>
    <row r="44662" x14ac:dyDescent="0.2"/>
    <row r="44663" x14ac:dyDescent="0.2"/>
    <row r="44664" x14ac:dyDescent="0.2"/>
    <row r="44665" x14ac:dyDescent="0.2"/>
    <row r="44666" x14ac:dyDescent="0.2"/>
    <row r="44667" x14ac:dyDescent="0.2"/>
    <row r="44668" x14ac:dyDescent="0.2"/>
    <row r="44669" x14ac:dyDescent="0.2"/>
    <row r="44670" x14ac:dyDescent="0.2"/>
    <row r="44671" x14ac:dyDescent="0.2"/>
    <row r="44672" x14ac:dyDescent="0.2"/>
    <row r="44673" x14ac:dyDescent="0.2"/>
    <row r="44674" x14ac:dyDescent="0.2"/>
    <row r="44675" x14ac:dyDescent="0.2"/>
    <row r="44676" x14ac:dyDescent="0.2"/>
    <row r="44677" x14ac:dyDescent="0.2"/>
    <row r="44678" x14ac:dyDescent="0.2"/>
    <row r="44679" x14ac:dyDescent="0.2"/>
    <row r="44680" x14ac:dyDescent="0.2"/>
    <row r="44681" x14ac:dyDescent="0.2"/>
    <row r="44682" x14ac:dyDescent="0.2"/>
    <row r="44683" x14ac:dyDescent="0.2"/>
    <row r="44684" x14ac:dyDescent="0.2"/>
    <row r="44685" x14ac:dyDescent="0.2"/>
    <row r="44686" x14ac:dyDescent="0.2"/>
    <row r="44687" x14ac:dyDescent="0.2"/>
    <row r="44688" x14ac:dyDescent="0.2"/>
    <row r="44689" x14ac:dyDescent="0.2"/>
    <row r="44690" x14ac:dyDescent="0.2"/>
    <row r="44691" x14ac:dyDescent="0.2"/>
    <row r="44692" x14ac:dyDescent="0.2"/>
    <row r="44693" x14ac:dyDescent="0.2"/>
    <row r="44694" x14ac:dyDescent="0.2"/>
    <row r="44695" x14ac:dyDescent="0.2"/>
    <row r="44696" x14ac:dyDescent="0.2"/>
    <row r="44697" x14ac:dyDescent="0.2"/>
    <row r="44698" x14ac:dyDescent="0.2"/>
    <row r="44699" x14ac:dyDescent="0.2"/>
    <row r="44700" x14ac:dyDescent="0.2"/>
    <row r="44701" x14ac:dyDescent="0.2"/>
    <row r="44702" x14ac:dyDescent="0.2"/>
    <row r="44703" x14ac:dyDescent="0.2"/>
    <row r="44704" x14ac:dyDescent="0.2"/>
    <row r="44705" x14ac:dyDescent="0.2"/>
    <row r="44706" x14ac:dyDescent="0.2"/>
    <row r="44707" x14ac:dyDescent="0.2"/>
    <row r="44708" x14ac:dyDescent="0.2"/>
    <row r="44709" x14ac:dyDescent="0.2"/>
    <row r="44710" x14ac:dyDescent="0.2"/>
    <row r="44711" x14ac:dyDescent="0.2"/>
    <row r="44712" x14ac:dyDescent="0.2"/>
    <row r="44713" x14ac:dyDescent="0.2"/>
    <row r="44714" x14ac:dyDescent="0.2"/>
    <row r="44715" x14ac:dyDescent="0.2"/>
    <row r="44716" x14ac:dyDescent="0.2"/>
    <row r="44717" x14ac:dyDescent="0.2"/>
    <row r="44718" x14ac:dyDescent="0.2"/>
    <row r="44719" x14ac:dyDescent="0.2"/>
    <row r="44720" x14ac:dyDescent="0.2"/>
    <row r="44721" x14ac:dyDescent="0.2"/>
    <row r="44722" x14ac:dyDescent="0.2"/>
    <row r="44723" x14ac:dyDescent="0.2"/>
    <row r="44724" x14ac:dyDescent="0.2"/>
    <row r="44725" x14ac:dyDescent="0.2"/>
    <row r="44726" x14ac:dyDescent="0.2"/>
    <row r="44727" x14ac:dyDescent="0.2"/>
    <row r="44728" x14ac:dyDescent="0.2"/>
    <row r="44729" x14ac:dyDescent="0.2"/>
    <row r="44730" x14ac:dyDescent="0.2"/>
    <row r="44731" x14ac:dyDescent="0.2"/>
    <row r="44732" x14ac:dyDescent="0.2"/>
    <row r="44733" x14ac:dyDescent="0.2"/>
    <row r="44734" x14ac:dyDescent="0.2"/>
    <row r="44735" x14ac:dyDescent="0.2"/>
    <row r="44736" x14ac:dyDescent="0.2"/>
    <row r="44737" x14ac:dyDescent="0.2"/>
    <row r="44738" x14ac:dyDescent="0.2"/>
    <row r="44739" x14ac:dyDescent="0.2"/>
    <row r="44740" x14ac:dyDescent="0.2"/>
    <row r="44741" x14ac:dyDescent="0.2"/>
    <row r="44742" x14ac:dyDescent="0.2"/>
    <row r="44743" x14ac:dyDescent="0.2"/>
    <row r="44744" x14ac:dyDescent="0.2"/>
    <row r="44745" x14ac:dyDescent="0.2"/>
    <row r="44746" x14ac:dyDescent="0.2"/>
    <row r="44747" x14ac:dyDescent="0.2"/>
    <row r="44748" x14ac:dyDescent="0.2"/>
    <row r="44749" x14ac:dyDescent="0.2"/>
    <row r="44750" x14ac:dyDescent="0.2"/>
    <row r="44751" x14ac:dyDescent="0.2"/>
    <row r="44752" x14ac:dyDescent="0.2"/>
    <row r="44753" x14ac:dyDescent="0.2"/>
    <row r="44754" x14ac:dyDescent="0.2"/>
    <row r="44755" x14ac:dyDescent="0.2"/>
    <row r="44756" x14ac:dyDescent="0.2"/>
    <row r="44757" x14ac:dyDescent="0.2"/>
    <row r="44758" x14ac:dyDescent="0.2"/>
    <row r="44759" x14ac:dyDescent="0.2"/>
    <row r="44760" x14ac:dyDescent="0.2"/>
    <row r="44761" x14ac:dyDescent="0.2"/>
    <row r="44762" x14ac:dyDescent="0.2"/>
    <row r="44763" x14ac:dyDescent="0.2"/>
    <row r="44764" x14ac:dyDescent="0.2"/>
    <row r="44765" x14ac:dyDescent="0.2"/>
    <row r="44766" x14ac:dyDescent="0.2"/>
    <row r="44767" x14ac:dyDescent="0.2"/>
    <row r="44768" x14ac:dyDescent="0.2"/>
    <row r="44769" x14ac:dyDescent="0.2"/>
    <row r="44770" x14ac:dyDescent="0.2"/>
    <row r="44771" x14ac:dyDescent="0.2"/>
    <row r="44772" x14ac:dyDescent="0.2"/>
    <row r="44773" x14ac:dyDescent="0.2"/>
    <row r="44774" x14ac:dyDescent="0.2"/>
    <row r="44775" x14ac:dyDescent="0.2"/>
    <row r="44776" x14ac:dyDescent="0.2"/>
    <row r="44777" x14ac:dyDescent="0.2"/>
    <row r="44778" x14ac:dyDescent="0.2"/>
    <row r="44779" x14ac:dyDescent="0.2"/>
    <row r="44780" x14ac:dyDescent="0.2"/>
    <row r="44781" x14ac:dyDescent="0.2"/>
    <row r="44782" x14ac:dyDescent="0.2"/>
    <row r="44783" x14ac:dyDescent="0.2"/>
    <row r="44784" x14ac:dyDescent="0.2"/>
    <row r="44785" x14ac:dyDescent="0.2"/>
    <row r="44786" x14ac:dyDescent="0.2"/>
    <row r="44787" x14ac:dyDescent="0.2"/>
    <row r="44788" x14ac:dyDescent="0.2"/>
    <row r="44789" x14ac:dyDescent="0.2"/>
    <row r="44790" x14ac:dyDescent="0.2"/>
    <row r="44791" x14ac:dyDescent="0.2"/>
    <row r="44792" x14ac:dyDescent="0.2"/>
    <row r="44793" x14ac:dyDescent="0.2"/>
    <row r="44794" x14ac:dyDescent="0.2"/>
    <row r="44795" x14ac:dyDescent="0.2"/>
    <row r="44796" x14ac:dyDescent="0.2"/>
    <row r="44797" x14ac:dyDescent="0.2"/>
    <row r="44798" x14ac:dyDescent="0.2"/>
    <row r="44799" x14ac:dyDescent="0.2"/>
    <row r="44800" x14ac:dyDescent="0.2"/>
    <row r="44801" x14ac:dyDescent="0.2"/>
    <row r="44802" x14ac:dyDescent="0.2"/>
    <row r="44803" x14ac:dyDescent="0.2"/>
    <row r="44804" x14ac:dyDescent="0.2"/>
    <row r="44805" x14ac:dyDescent="0.2"/>
    <row r="44806" x14ac:dyDescent="0.2"/>
    <row r="44807" x14ac:dyDescent="0.2"/>
    <row r="44808" x14ac:dyDescent="0.2"/>
    <row r="44809" x14ac:dyDescent="0.2"/>
    <row r="44810" x14ac:dyDescent="0.2"/>
    <row r="44811" x14ac:dyDescent="0.2"/>
    <row r="44812" x14ac:dyDescent="0.2"/>
    <row r="44813" x14ac:dyDescent="0.2"/>
    <row r="44814" x14ac:dyDescent="0.2"/>
    <row r="44815" x14ac:dyDescent="0.2"/>
    <row r="44816" x14ac:dyDescent="0.2"/>
    <row r="44817" x14ac:dyDescent="0.2"/>
    <row r="44818" x14ac:dyDescent="0.2"/>
    <row r="44819" x14ac:dyDescent="0.2"/>
    <row r="44820" x14ac:dyDescent="0.2"/>
    <row r="44821" x14ac:dyDescent="0.2"/>
    <row r="44822" x14ac:dyDescent="0.2"/>
    <row r="44823" x14ac:dyDescent="0.2"/>
    <row r="44824" x14ac:dyDescent="0.2"/>
    <row r="44825" x14ac:dyDescent="0.2"/>
    <row r="44826" x14ac:dyDescent="0.2"/>
    <row r="44827" x14ac:dyDescent="0.2"/>
    <row r="44828" x14ac:dyDescent="0.2"/>
    <row r="44829" x14ac:dyDescent="0.2"/>
    <row r="44830" x14ac:dyDescent="0.2"/>
    <row r="44831" x14ac:dyDescent="0.2"/>
    <row r="44832" x14ac:dyDescent="0.2"/>
    <row r="44833" x14ac:dyDescent="0.2"/>
    <row r="44834" x14ac:dyDescent="0.2"/>
    <row r="44835" x14ac:dyDescent="0.2"/>
    <row r="44836" x14ac:dyDescent="0.2"/>
    <row r="44837" x14ac:dyDescent="0.2"/>
    <row r="44838" x14ac:dyDescent="0.2"/>
    <row r="44839" x14ac:dyDescent="0.2"/>
    <row r="44840" x14ac:dyDescent="0.2"/>
    <row r="44841" x14ac:dyDescent="0.2"/>
    <row r="44842" x14ac:dyDescent="0.2"/>
    <row r="44843" x14ac:dyDescent="0.2"/>
    <row r="44844" x14ac:dyDescent="0.2"/>
    <row r="44845" x14ac:dyDescent="0.2"/>
    <row r="44846" x14ac:dyDescent="0.2"/>
    <row r="44847" x14ac:dyDescent="0.2"/>
    <row r="44848" x14ac:dyDescent="0.2"/>
    <row r="44849" x14ac:dyDescent="0.2"/>
    <row r="44850" x14ac:dyDescent="0.2"/>
    <row r="44851" x14ac:dyDescent="0.2"/>
    <row r="44852" x14ac:dyDescent="0.2"/>
    <row r="44853" x14ac:dyDescent="0.2"/>
    <row r="44854" x14ac:dyDescent="0.2"/>
    <row r="44855" x14ac:dyDescent="0.2"/>
    <row r="44856" x14ac:dyDescent="0.2"/>
    <row r="44857" x14ac:dyDescent="0.2"/>
    <row r="44858" x14ac:dyDescent="0.2"/>
    <row r="44859" x14ac:dyDescent="0.2"/>
    <row r="44860" x14ac:dyDescent="0.2"/>
    <row r="44861" x14ac:dyDescent="0.2"/>
    <row r="44862" x14ac:dyDescent="0.2"/>
    <row r="44863" x14ac:dyDescent="0.2"/>
    <row r="44864" x14ac:dyDescent="0.2"/>
    <row r="44865" x14ac:dyDescent="0.2"/>
    <row r="44866" x14ac:dyDescent="0.2"/>
    <row r="44867" x14ac:dyDescent="0.2"/>
    <row r="44868" x14ac:dyDescent="0.2"/>
    <row r="44869" x14ac:dyDescent="0.2"/>
    <row r="44870" x14ac:dyDescent="0.2"/>
    <row r="44871" x14ac:dyDescent="0.2"/>
    <row r="44872" x14ac:dyDescent="0.2"/>
    <row r="44873" x14ac:dyDescent="0.2"/>
    <row r="44874" x14ac:dyDescent="0.2"/>
    <row r="44875" x14ac:dyDescent="0.2"/>
    <row r="44876" x14ac:dyDescent="0.2"/>
    <row r="44877" x14ac:dyDescent="0.2"/>
    <row r="44878" x14ac:dyDescent="0.2"/>
    <row r="44879" x14ac:dyDescent="0.2"/>
    <row r="44880" x14ac:dyDescent="0.2"/>
    <row r="44881" x14ac:dyDescent="0.2"/>
    <row r="44882" x14ac:dyDescent="0.2"/>
    <row r="44883" x14ac:dyDescent="0.2"/>
    <row r="44884" x14ac:dyDescent="0.2"/>
    <row r="44885" x14ac:dyDescent="0.2"/>
    <row r="44886" x14ac:dyDescent="0.2"/>
    <row r="44887" x14ac:dyDescent="0.2"/>
    <row r="44888" x14ac:dyDescent="0.2"/>
    <row r="44889" x14ac:dyDescent="0.2"/>
    <row r="44890" x14ac:dyDescent="0.2"/>
    <row r="44891" x14ac:dyDescent="0.2"/>
    <row r="44892" x14ac:dyDescent="0.2"/>
    <row r="44893" x14ac:dyDescent="0.2"/>
    <row r="44894" x14ac:dyDescent="0.2"/>
    <row r="44895" x14ac:dyDescent="0.2"/>
    <row r="44896" x14ac:dyDescent="0.2"/>
    <row r="44897" x14ac:dyDescent="0.2"/>
    <row r="44898" x14ac:dyDescent="0.2"/>
    <row r="44899" x14ac:dyDescent="0.2"/>
    <row r="44900" x14ac:dyDescent="0.2"/>
    <row r="44901" x14ac:dyDescent="0.2"/>
    <row r="44902" x14ac:dyDescent="0.2"/>
    <row r="44903" x14ac:dyDescent="0.2"/>
    <row r="44904" x14ac:dyDescent="0.2"/>
    <row r="44905" x14ac:dyDescent="0.2"/>
    <row r="44906" x14ac:dyDescent="0.2"/>
    <row r="44907" x14ac:dyDescent="0.2"/>
    <row r="44908" x14ac:dyDescent="0.2"/>
    <row r="44909" x14ac:dyDescent="0.2"/>
    <row r="44910" x14ac:dyDescent="0.2"/>
    <row r="44911" x14ac:dyDescent="0.2"/>
    <row r="44912" x14ac:dyDescent="0.2"/>
    <row r="44913" x14ac:dyDescent="0.2"/>
    <row r="44914" x14ac:dyDescent="0.2"/>
    <row r="44915" x14ac:dyDescent="0.2"/>
    <row r="44916" x14ac:dyDescent="0.2"/>
    <row r="44917" x14ac:dyDescent="0.2"/>
    <row r="44918" x14ac:dyDescent="0.2"/>
    <row r="44919" x14ac:dyDescent="0.2"/>
    <row r="44920" x14ac:dyDescent="0.2"/>
    <row r="44921" x14ac:dyDescent="0.2"/>
    <row r="44922" x14ac:dyDescent="0.2"/>
    <row r="44923" x14ac:dyDescent="0.2"/>
    <row r="44924" x14ac:dyDescent="0.2"/>
    <row r="44925" x14ac:dyDescent="0.2"/>
    <row r="44926" x14ac:dyDescent="0.2"/>
    <row r="44927" x14ac:dyDescent="0.2"/>
    <row r="44928" x14ac:dyDescent="0.2"/>
    <row r="44929" x14ac:dyDescent="0.2"/>
    <row r="44930" x14ac:dyDescent="0.2"/>
    <row r="44931" x14ac:dyDescent="0.2"/>
    <row r="44932" x14ac:dyDescent="0.2"/>
    <row r="44933" x14ac:dyDescent="0.2"/>
    <row r="44934" x14ac:dyDescent="0.2"/>
    <row r="44935" x14ac:dyDescent="0.2"/>
    <row r="44936" x14ac:dyDescent="0.2"/>
    <row r="44937" x14ac:dyDescent="0.2"/>
    <row r="44938" x14ac:dyDescent="0.2"/>
    <row r="44939" x14ac:dyDescent="0.2"/>
    <row r="44940" x14ac:dyDescent="0.2"/>
    <row r="44941" x14ac:dyDescent="0.2"/>
    <row r="44942" x14ac:dyDescent="0.2"/>
    <row r="44943" x14ac:dyDescent="0.2"/>
    <row r="44944" x14ac:dyDescent="0.2"/>
    <row r="44945" x14ac:dyDescent="0.2"/>
    <row r="44946" x14ac:dyDescent="0.2"/>
    <row r="44947" x14ac:dyDescent="0.2"/>
    <row r="44948" x14ac:dyDescent="0.2"/>
    <row r="44949" x14ac:dyDescent="0.2"/>
    <row r="44950" x14ac:dyDescent="0.2"/>
    <row r="44951" x14ac:dyDescent="0.2"/>
    <row r="44952" x14ac:dyDescent="0.2"/>
    <row r="44953" x14ac:dyDescent="0.2"/>
    <row r="44954" x14ac:dyDescent="0.2"/>
    <row r="44955" x14ac:dyDescent="0.2"/>
    <row r="44956" x14ac:dyDescent="0.2"/>
    <row r="44957" x14ac:dyDescent="0.2"/>
    <row r="44958" x14ac:dyDescent="0.2"/>
    <row r="44959" x14ac:dyDescent="0.2"/>
    <row r="44960" x14ac:dyDescent="0.2"/>
    <row r="44961" x14ac:dyDescent="0.2"/>
    <row r="44962" x14ac:dyDescent="0.2"/>
    <row r="44963" x14ac:dyDescent="0.2"/>
    <row r="44964" x14ac:dyDescent="0.2"/>
    <row r="44965" x14ac:dyDescent="0.2"/>
    <row r="44966" x14ac:dyDescent="0.2"/>
    <row r="44967" x14ac:dyDescent="0.2"/>
    <row r="44968" x14ac:dyDescent="0.2"/>
    <row r="44969" x14ac:dyDescent="0.2"/>
    <row r="44970" x14ac:dyDescent="0.2"/>
    <row r="44971" x14ac:dyDescent="0.2"/>
    <row r="44972" x14ac:dyDescent="0.2"/>
    <row r="44973" x14ac:dyDescent="0.2"/>
    <row r="44974" x14ac:dyDescent="0.2"/>
    <row r="44975" x14ac:dyDescent="0.2"/>
    <row r="44976" x14ac:dyDescent="0.2"/>
    <row r="44977" x14ac:dyDescent="0.2"/>
    <row r="44978" x14ac:dyDescent="0.2"/>
    <row r="44979" x14ac:dyDescent="0.2"/>
    <row r="44980" x14ac:dyDescent="0.2"/>
    <row r="44981" x14ac:dyDescent="0.2"/>
    <row r="44982" x14ac:dyDescent="0.2"/>
    <row r="44983" x14ac:dyDescent="0.2"/>
    <row r="44984" x14ac:dyDescent="0.2"/>
    <row r="44985" x14ac:dyDescent="0.2"/>
    <row r="44986" x14ac:dyDescent="0.2"/>
    <row r="44987" x14ac:dyDescent="0.2"/>
    <row r="44988" x14ac:dyDescent="0.2"/>
    <row r="44989" x14ac:dyDescent="0.2"/>
    <row r="44990" x14ac:dyDescent="0.2"/>
    <row r="44991" x14ac:dyDescent="0.2"/>
    <row r="44992" x14ac:dyDescent="0.2"/>
    <row r="44993" x14ac:dyDescent="0.2"/>
    <row r="44994" x14ac:dyDescent="0.2"/>
    <row r="44995" x14ac:dyDescent="0.2"/>
    <row r="44996" x14ac:dyDescent="0.2"/>
    <row r="44997" x14ac:dyDescent="0.2"/>
    <row r="44998" x14ac:dyDescent="0.2"/>
    <row r="44999" x14ac:dyDescent="0.2"/>
    <row r="45000" x14ac:dyDescent="0.2"/>
    <row r="45001" x14ac:dyDescent="0.2"/>
    <row r="45002" x14ac:dyDescent="0.2"/>
    <row r="45003" x14ac:dyDescent="0.2"/>
    <row r="45004" x14ac:dyDescent="0.2"/>
    <row r="45005" x14ac:dyDescent="0.2"/>
    <row r="45006" x14ac:dyDescent="0.2"/>
    <row r="45007" x14ac:dyDescent="0.2"/>
    <row r="45008" x14ac:dyDescent="0.2"/>
    <row r="45009" x14ac:dyDescent="0.2"/>
    <row r="45010" x14ac:dyDescent="0.2"/>
    <row r="45011" x14ac:dyDescent="0.2"/>
    <row r="45012" x14ac:dyDescent="0.2"/>
    <row r="45013" x14ac:dyDescent="0.2"/>
    <row r="45014" x14ac:dyDescent="0.2"/>
    <row r="45015" x14ac:dyDescent="0.2"/>
    <row r="45016" x14ac:dyDescent="0.2"/>
    <row r="45017" x14ac:dyDescent="0.2"/>
    <row r="45018" x14ac:dyDescent="0.2"/>
    <row r="45019" x14ac:dyDescent="0.2"/>
    <row r="45020" x14ac:dyDescent="0.2"/>
    <row r="45021" x14ac:dyDescent="0.2"/>
    <row r="45022" x14ac:dyDescent="0.2"/>
    <row r="45023" x14ac:dyDescent="0.2"/>
    <row r="45024" x14ac:dyDescent="0.2"/>
    <row r="45025" x14ac:dyDescent="0.2"/>
    <row r="45026" x14ac:dyDescent="0.2"/>
    <row r="45027" x14ac:dyDescent="0.2"/>
    <row r="45028" x14ac:dyDescent="0.2"/>
    <row r="45029" x14ac:dyDescent="0.2"/>
    <row r="45030" x14ac:dyDescent="0.2"/>
    <row r="45031" x14ac:dyDescent="0.2"/>
    <row r="45032" x14ac:dyDescent="0.2"/>
    <row r="45033" x14ac:dyDescent="0.2"/>
    <row r="45034" x14ac:dyDescent="0.2"/>
    <row r="45035" x14ac:dyDescent="0.2"/>
    <row r="45036" x14ac:dyDescent="0.2"/>
    <row r="45037" x14ac:dyDescent="0.2"/>
    <row r="45038" x14ac:dyDescent="0.2"/>
    <row r="45039" x14ac:dyDescent="0.2"/>
    <row r="45040" x14ac:dyDescent="0.2"/>
    <row r="45041" x14ac:dyDescent="0.2"/>
    <row r="45042" x14ac:dyDescent="0.2"/>
    <row r="45043" x14ac:dyDescent="0.2"/>
    <row r="45044" x14ac:dyDescent="0.2"/>
    <row r="45045" x14ac:dyDescent="0.2"/>
    <row r="45046" x14ac:dyDescent="0.2"/>
    <row r="45047" x14ac:dyDescent="0.2"/>
    <row r="45048" x14ac:dyDescent="0.2"/>
    <row r="45049" x14ac:dyDescent="0.2"/>
    <row r="45050" x14ac:dyDescent="0.2"/>
    <row r="45051" x14ac:dyDescent="0.2"/>
    <row r="45052" x14ac:dyDescent="0.2"/>
    <row r="45053" x14ac:dyDescent="0.2"/>
    <row r="45054" x14ac:dyDescent="0.2"/>
    <row r="45055" x14ac:dyDescent="0.2"/>
    <row r="45056" x14ac:dyDescent="0.2"/>
    <row r="45057" x14ac:dyDescent="0.2"/>
    <row r="45058" x14ac:dyDescent="0.2"/>
    <row r="45059" x14ac:dyDescent="0.2"/>
    <row r="45060" x14ac:dyDescent="0.2"/>
    <row r="45061" x14ac:dyDescent="0.2"/>
    <row r="45062" x14ac:dyDescent="0.2"/>
    <row r="45063" x14ac:dyDescent="0.2"/>
    <row r="45064" x14ac:dyDescent="0.2"/>
    <row r="45065" x14ac:dyDescent="0.2"/>
    <row r="45066" x14ac:dyDescent="0.2"/>
    <row r="45067" x14ac:dyDescent="0.2"/>
    <row r="45068" x14ac:dyDescent="0.2"/>
    <row r="45069" x14ac:dyDescent="0.2"/>
    <row r="45070" x14ac:dyDescent="0.2"/>
    <row r="45071" x14ac:dyDescent="0.2"/>
    <row r="45072" x14ac:dyDescent="0.2"/>
    <row r="45073" x14ac:dyDescent="0.2"/>
    <row r="45074" x14ac:dyDescent="0.2"/>
    <row r="45075" x14ac:dyDescent="0.2"/>
    <row r="45076" x14ac:dyDescent="0.2"/>
    <row r="45077" x14ac:dyDescent="0.2"/>
    <row r="45078" x14ac:dyDescent="0.2"/>
    <row r="45079" x14ac:dyDescent="0.2"/>
    <row r="45080" x14ac:dyDescent="0.2"/>
    <row r="45081" x14ac:dyDescent="0.2"/>
    <row r="45082" x14ac:dyDescent="0.2"/>
    <row r="45083" x14ac:dyDescent="0.2"/>
    <row r="45084" x14ac:dyDescent="0.2"/>
    <row r="45085" x14ac:dyDescent="0.2"/>
    <row r="45086" x14ac:dyDescent="0.2"/>
    <row r="45087" x14ac:dyDescent="0.2"/>
    <row r="45088" x14ac:dyDescent="0.2"/>
    <row r="45089" x14ac:dyDescent="0.2"/>
    <row r="45090" x14ac:dyDescent="0.2"/>
    <row r="45091" x14ac:dyDescent="0.2"/>
    <row r="45092" x14ac:dyDescent="0.2"/>
    <row r="45093" x14ac:dyDescent="0.2"/>
    <row r="45094" x14ac:dyDescent="0.2"/>
    <row r="45095" x14ac:dyDescent="0.2"/>
    <row r="45096" x14ac:dyDescent="0.2"/>
    <row r="45097" x14ac:dyDescent="0.2"/>
    <row r="45098" x14ac:dyDescent="0.2"/>
    <row r="45099" x14ac:dyDescent="0.2"/>
    <row r="45100" x14ac:dyDescent="0.2"/>
    <row r="45101" x14ac:dyDescent="0.2"/>
    <row r="45102" x14ac:dyDescent="0.2"/>
    <row r="45103" x14ac:dyDescent="0.2"/>
    <row r="45104" x14ac:dyDescent="0.2"/>
    <row r="45105" x14ac:dyDescent="0.2"/>
    <row r="45106" x14ac:dyDescent="0.2"/>
    <row r="45107" x14ac:dyDescent="0.2"/>
    <row r="45108" x14ac:dyDescent="0.2"/>
    <row r="45109" x14ac:dyDescent="0.2"/>
    <row r="45110" x14ac:dyDescent="0.2"/>
    <row r="45111" x14ac:dyDescent="0.2"/>
    <row r="45112" x14ac:dyDescent="0.2"/>
    <row r="45113" x14ac:dyDescent="0.2"/>
    <row r="45114" x14ac:dyDescent="0.2"/>
    <row r="45115" x14ac:dyDescent="0.2"/>
    <row r="45116" x14ac:dyDescent="0.2"/>
    <row r="45117" x14ac:dyDescent="0.2"/>
    <row r="45118" x14ac:dyDescent="0.2"/>
    <row r="45119" x14ac:dyDescent="0.2"/>
    <row r="45120" x14ac:dyDescent="0.2"/>
    <row r="45121" x14ac:dyDescent="0.2"/>
    <row r="45122" x14ac:dyDescent="0.2"/>
    <row r="45123" x14ac:dyDescent="0.2"/>
    <row r="45124" x14ac:dyDescent="0.2"/>
    <row r="45125" x14ac:dyDescent="0.2"/>
    <row r="45126" x14ac:dyDescent="0.2"/>
    <row r="45127" x14ac:dyDescent="0.2"/>
    <row r="45128" x14ac:dyDescent="0.2"/>
    <row r="45129" x14ac:dyDescent="0.2"/>
    <row r="45130" x14ac:dyDescent="0.2"/>
    <row r="45131" x14ac:dyDescent="0.2"/>
    <row r="45132" x14ac:dyDescent="0.2"/>
    <row r="45133" x14ac:dyDescent="0.2"/>
    <row r="45134" x14ac:dyDescent="0.2"/>
    <row r="45135" x14ac:dyDescent="0.2"/>
    <row r="45136" x14ac:dyDescent="0.2"/>
    <row r="45137" x14ac:dyDescent="0.2"/>
    <row r="45138" x14ac:dyDescent="0.2"/>
    <row r="45139" x14ac:dyDescent="0.2"/>
    <row r="45140" x14ac:dyDescent="0.2"/>
    <row r="45141" x14ac:dyDescent="0.2"/>
    <row r="45142" x14ac:dyDescent="0.2"/>
    <row r="45143" x14ac:dyDescent="0.2"/>
    <row r="45144" x14ac:dyDescent="0.2"/>
    <row r="45145" x14ac:dyDescent="0.2"/>
    <row r="45146" x14ac:dyDescent="0.2"/>
    <row r="45147" x14ac:dyDescent="0.2"/>
    <row r="45148" x14ac:dyDescent="0.2"/>
    <row r="45149" x14ac:dyDescent="0.2"/>
    <row r="45150" x14ac:dyDescent="0.2"/>
    <row r="45151" x14ac:dyDescent="0.2"/>
    <row r="45152" x14ac:dyDescent="0.2"/>
    <row r="45153" x14ac:dyDescent="0.2"/>
    <row r="45154" x14ac:dyDescent="0.2"/>
    <row r="45155" x14ac:dyDescent="0.2"/>
    <row r="45156" x14ac:dyDescent="0.2"/>
    <row r="45157" x14ac:dyDescent="0.2"/>
    <row r="45158" x14ac:dyDescent="0.2"/>
    <row r="45159" x14ac:dyDescent="0.2"/>
    <row r="45160" x14ac:dyDescent="0.2"/>
    <row r="45161" x14ac:dyDescent="0.2"/>
    <row r="45162" x14ac:dyDescent="0.2"/>
    <row r="45163" x14ac:dyDescent="0.2"/>
    <row r="45164" x14ac:dyDescent="0.2"/>
    <row r="45165" x14ac:dyDescent="0.2"/>
    <row r="45166" x14ac:dyDescent="0.2"/>
    <row r="45167" x14ac:dyDescent="0.2"/>
    <row r="45168" x14ac:dyDescent="0.2"/>
    <row r="45169" x14ac:dyDescent="0.2"/>
    <row r="45170" x14ac:dyDescent="0.2"/>
    <row r="45171" x14ac:dyDescent="0.2"/>
    <row r="45172" x14ac:dyDescent="0.2"/>
    <row r="45173" x14ac:dyDescent="0.2"/>
    <row r="45174" x14ac:dyDescent="0.2"/>
    <row r="45175" x14ac:dyDescent="0.2"/>
    <row r="45176" x14ac:dyDescent="0.2"/>
    <row r="45177" x14ac:dyDescent="0.2"/>
    <row r="45178" x14ac:dyDescent="0.2"/>
    <row r="45179" x14ac:dyDescent="0.2"/>
    <row r="45180" x14ac:dyDescent="0.2"/>
    <row r="45181" x14ac:dyDescent="0.2"/>
    <row r="45182" x14ac:dyDescent="0.2"/>
    <row r="45183" x14ac:dyDescent="0.2"/>
    <row r="45184" x14ac:dyDescent="0.2"/>
    <row r="45185" x14ac:dyDescent="0.2"/>
    <row r="45186" x14ac:dyDescent="0.2"/>
    <row r="45187" x14ac:dyDescent="0.2"/>
    <row r="45188" x14ac:dyDescent="0.2"/>
    <row r="45189" x14ac:dyDescent="0.2"/>
    <row r="45190" x14ac:dyDescent="0.2"/>
    <row r="45191" x14ac:dyDescent="0.2"/>
    <row r="45192" x14ac:dyDescent="0.2"/>
    <row r="45193" x14ac:dyDescent="0.2"/>
    <row r="45194" x14ac:dyDescent="0.2"/>
    <row r="45195" x14ac:dyDescent="0.2"/>
    <row r="45196" x14ac:dyDescent="0.2"/>
    <row r="45197" x14ac:dyDescent="0.2"/>
    <row r="45198" x14ac:dyDescent="0.2"/>
    <row r="45199" x14ac:dyDescent="0.2"/>
    <row r="45200" x14ac:dyDescent="0.2"/>
    <row r="45201" x14ac:dyDescent="0.2"/>
    <row r="45202" x14ac:dyDescent="0.2"/>
    <row r="45203" x14ac:dyDescent="0.2"/>
    <row r="45204" x14ac:dyDescent="0.2"/>
    <row r="45205" x14ac:dyDescent="0.2"/>
    <row r="45206" x14ac:dyDescent="0.2"/>
    <row r="45207" x14ac:dyDescent="0.2"/>
    <row r="45208" x14ac:dyDescent="0.2"/>
    <row r="45209" x14ac:dyDescent="0.2"/>
    <row r="45210" x14ac:dyDescent="0.2"/>
    <row r="45211" x14ac:dyDescent="0.2"/>
    <row r="45212" x14ac:dyDescent="0.2"/>
    <row r="45213" x14ac:dyDescent="0.2"/>
    <row r="45214" x14ac:dyDescent="0.2"/>
    <row r="45215" x14ac:dyDescent="0.2"/>
    <row r="45216" x14ac:dyDescent="0.2"/>
    <row r="45217" x14ac:dyDescent="0.2"/>
    <row r="45218" x14ac:dyDescent="0.2"/>
    <row r="45219" x14ac:dyDescent="0.2"/>
    <row r="45220" x14ac:dyDescent="0.2"/>
    <row r="45221" x14ac:dyDescent="0.2"/>
    <row r="45222" x14ac:dyDescent="0.2"/>
    <row r="45223" x14ac:dyDescent="0.2"/>
    <row r="45224" x14ac:dyDescent="0.2"/>
    <row r="45225" x14ac:dyDescent="0.2"/>
    <row r="45226" x14ac:dyDescent="0.2"/>
    <row r="45227" x14ac:dyDescent="0.2"/>
    <row r="45228" x14ac:dyDescent="0.2"/>
    <row r="45229" x14ac:dyDescent="0.2"/>
    <row r="45230" x14ac:dyDescent="0.2"/>
    <row r="45231" x14ac:dyDescent="0.2"/>
    <row r="45232" x14ac:dyDescent="0.2"/>
    <row r="45233" x14ac:dyDescent="0.2"/>
    <row r="45234" x14ac:dyDescent="0.2"/>
    <row r="45235" x14ac:dyDescent="0.2"/>
    <row r="45236" x14ac:dyDescent="0.2"/>
    <row r="45237" x14ac:dyDescent="0.2"/>
    <row r="45238" x14ac:dyDescent="0.2"/>
    <row r="45239" x14ac:dyDescent="0.2"/>
    <row r="45240" x14ac:dyDescent="0.2"/>
    <row r="45241" x14ac:dyDescent="0.2"/>
    <row r="45242" x14ac:dyDescent="0.2"/>
    <row r="45243" x14ac:dyDescent="0.2"/>
    <row r="45244" x14ac:dyDescent="0.2"/>
    <row r="45245" x14ac:dyDescent="0.2"/>
    <row r="45246" x14ac:dyDescent="0.2"/>
    <row r="45247" x14ac:dyDescent="0.2"/>
    <row r="45248" x14ac:dyDescent="0.2"/>
    <row r="45249" x14ac:dyDescent="0.2"/>
    <row r="45250" x14ac:dyDescent="0.2"/>
    <row r="45251" x14ac:dyDescent="0.2"/>
    <row r="45252" x14ac:dyDescent="0.2"/>
    <row r="45253" x14ac:dyDescent="0.2"/>
    <row r="45254" x14ac:dyDescent="0.2"/>
    <row r="45255" x14ac:dyDescent="0.2"/>
    <row r="45256" x14ac:dyDescent="0.2"/>
    <row r="45257" x14ac:dyDescent="0.2"/>
    <row r="45258" x14ac:dyDescent="0.2"/>
    <row r="45259" x14ac:dyDescent="0.2"/>
    <row r="45260" x14ac:dyDescent="0.2"/>
    <row r="45261" x14ac:dyDescent="0.2"/>
    <row r="45262" x14ac:dyDescent="0.2"/>
    <row r="45263" x14ac:dyDescent="0.2"/>
    <row r="45264" x14ac:dyDescent="0.2"/>
    <row r="45265" x14ac:dyDescent="0.2"/>
    <row r="45266" x14ac:dyDescent="0.2"/>
    <row r="45267" x14ac:dyDescent="0.2"/>
    <row r="45268" x14ac:dyDescent="0.2"/>
    <row r="45269" x14ac:dyDescent="0.2"/>
    <row r="45270" x14ac:dyDescent="0.2"/>
    <row r="45271" x14ac:dyDescent="0.2"/>
    <row r="45272" x14ac:dyDescent="0.2"/>
    <row r="45273" x14ac:dyDescent="0.2"/>
    <row r="45274" x14ac:dyDescent="0.2"/>
    <row r="45275" x14ac:dyDescent="0.2"/>
    <row r="45276" x14ac:dyDescent="0.2"/>
    <row r="45277" x14ac:dyDescent="0.2"/>
    <row r="45278" x14ac:dyDescent="0.2"/>
    <row r="45279" x14ac:dyDescent="0.2"/>
    <row r="45280" x14ac:dyDescent="0.2"/>
    <row r="45281" x14ac:dyDescent="0.2"/>
    <row r="45282" x14ac:dyDescent="0.2"/>
    <row r="45283" x14ac:dyDescent="0.2"/>
    <row r="45284" x14ac:dyDescent="0.2"/>
    <row r="45285" x14ac:dyDescent="0.2"/>
    <row r="45286" x14ac:dyDescent="0.2"/>
    <row r="45287" x14ac:dyDescent="0.2"/>
    <row r="45288" x14ac:dyDescent="0.2"/>
    <row r="45289" x14ac:dyDescent="0.2"/>
    <row r="45290" x14ac:dyDescent="0.2"/>
    <row r="45291" x14ac:dyDescent="0.2"/>
    <row r="45292" x14ac:dyDescent="0.2"/>
    <row r="45293" x14ac:dyDescent="0.2"/>
    <row r="45294" x14ac:dyDescent="0.2"/>
    <row r="45295" x14ac:dyDescent="0.2"/>
    <row r="45296" x14ac:dyDescent="0.2"/>
    <row r="45297" x14ac:dyDescent="0.2"/>
    <row r="45298" x14ac:dyDescent="0.2"/>
    <row r="45299" x14ac:dyDescent="0.2"/>
    <row r="45300" x14ac:dyDescent="0.2"/>
    <row r="45301" x14ac:dyDescent="0.2"/>
    <row r="45302" x14ac:dyDescent="0.2"/>
    <row r="45303" x14ac:dyDescent="0.2"/>
    <row r="45304" x14ac:dyDescent="0.2"/>
    <row r="45305" x14ac:dyDescent="0.2"/>
    <row r="45306" x14ac:dyDescent="0.2"/>
    <row r="45307" x14ac:dyDescent="0.2"/>
    <row r="45308" x14ac:dyDescent="0.2"/>
    <row r="45309" x14ac:dyDescent="0.2"/>
    <row r="45310" x14ac:dyDescent="0.2"/>
    <row r="45311" x14ac:dyDescent="0.2"/>
    <row r="45312" x14ac:dyDescent="0.2"/>
    <row r="45313" x14ac:dyDescent="0.2"/>
    <row r="45314" x14ac:dyDescent="0.2"/>
    <row r="45315" x14ac:dyDescent="0.2"/>
    <row r="45316" x14ac:dyDescent="0.2"/>
    <row r="45317" x14ac:dyDescent="0.2"/>
    <row r="45318" x14ac:dyDescent="0.2"/>
    <row r="45319" x14ac:dyDescent="0.2"/>
    <row r="45320" x14ac:dyDescent="0.2"/>
    <row r="45321" x14ac:dyDescent="0.2"/>
    <row r="45322" x14ac:dyDescent="0.2"/>
    <row r="45323" x14ac:dyDescent="0.2"/>
    <row r="45324" x14ac:dyDescent="0.2"/>
    <row r="45325" x14ac:dyDescent="0.2"/>
    <row r="45326" x14ac:dyDescent="0.2"/>
    <row r="45327" x14ac:dyDescent="0.2"/>
    <row r="45328" x14ac:dyDescent="0.2"/>
    <row r="45329" x14ac:dyDescent="0.2"/>
    <row r="45330" x14ac:dyDescent="0.2"/>
    <row r="45331" x14ac:dyDescent="0.2"/>
    <row r="45332" x14ac:dyDescent="0.2"/>
    <row r="45333" x14ac:dyDescent="0.2"/>
    <row r="45334" x14ac:dyDescent="0.2"/>
    <row r="45335" x14ac:dyDescent="0.2"/>
    <row r="45336" x14ac:dyDescent="0.2"/>
    <row r="45337" x14ac:dyDescent="0.2"/>
    <row r="45338" x14ac:dyDescent="0.2"/>
    <row r="45339" x14ac:dyDescent="0.2"/>
    <row r="45340" x14ac:dyDescent="0.2"/>
    <row r="45341" x14ac:dyDescent="0.2"/>
    <row r="45342" x14ac:dyDescent="0.2"/>
    <row r="45343" x14ac:dyDescent="0.2"/>
    <row r="45344" x14ac:dyDescent="0.2"/>
    <row r="45345" x14ac:dyDescent="0.2"/>
    <row r="45346" x14ac:dyDescent="0.2"/>
    <row r="45347" x14ac:dyDescent="0.2"/>
    <row r="45348" x14ac:dyDescent="0.2"/>
    <row r="45349" x14ac:dyDescent="0.2"/>
    <row r="45350" x14ac:dyDescent="0.2"/>
    <row r="45351" x14ac:dyDescent="0.2"/>
    <row r="45352" x14ac:dyDescent="0.2"/>
    <row r="45353" x14ac:dyDescent="0.2"/>
    <row r="45354" x14ac:dyDescent="0.2"/>
    <row r="45355" x14ac:dyDescent="0.2"/>
    <row r="45356" x14ac:dyDescent="0.2"/>
    <row r="45357" x14ac:dyDescent="0.2"/>
    <row r="45358" x14ac:dyDescent="0.2"/>
    <row r="45359" x14ac:dyDescent="0.2"/>
    <row r="45360" x14ac:dyDescent="0.2"/>
    <row r="45361" x14ac:dyDescent="0.2"/>
    <row r="45362" x14ac:dyDescent="0.2"/>
    <row r="45363" x14ac:dyDescent="0.2"/>
    <row r="45364" x14ac:dyDescent="0.2"/>
    <row r="45365" x14ac:dyDescent="0.2"/>
    <row r="45366" x14ac:dyDescent="0.2"/>
    <row r="45367" x14ac:dyDescent="0.2"/>
    <row r="45368" x14ac:dyDescent="0.2"/>
    <row r="45369" x14ac:dyDescent="0.2"/>
    <row r="45370" x14ac:dyDescent="0.2"/>
    <row r="45371" x14ac:dyDescent="0.2"/>
    <row r="45372" x14ac:dyDescent="0.2"/>
    <row r="45373" x14ac:dyDescent="0.2"/>
    <row r="45374" x14ac:dyDescent="0.2"/>
    <row r="45375" x14ac:dyDescent="0.2"/>
    <row r="45376" x14ac:dyDescent="0.2"/>
    <row r="45377" x14ac:dyDescent="0.2"/>
    <row r="45378" x14ac:dyDescent="0.2"/>
    <row r="45379" x14ac:dyDescent="0.2"/>
    <row r="45380" x14ac:dyDescent="0.2"/>
    <row r="45381" x14ac:dyDescent="0.2"/>
    <row r="45382" x14ac:dyDescent="0.2"/>
    <row r="45383" x14ac:dyDescent="0.2"/>
    <row r="45384" x14ac:dyDescent="0.2"/>
    <row r="45385" x14ac:dyDescent="0.2"/>
    <row r="45386" x14ac:dyDescent="0.2"/>
    <row r="45387" x14ac:dyDescent="0.2"/>
    <row r="45388" x14ac:dyDescent="0.2"/>
    <row r="45389" x14ac:dyDescent="0.2"/>
    <row r="45390" x14ac:dyDescent="0.2"/>
    <row r="45391" x14ac:dyDescent="0.2"/>
    <row r="45392" x14ac:dyDescent="0.2"/>
    <row r="45393" x14ac:dyDescent="0.2"/>
    <row r="45394" x14ac:dyDescent="0.2"/>
    <row r="45395" x14ac:dyDescent="0.2"/>
    <row r="45396" x14ac:dyDescent="0.2"/>
    <row r="45397" x14ac:dyDescent="0.2"/>
    <row r="45398" x14ac:dyDescent="0.2"/>
    <row r="45399" x14ac:dyDescent="0.2"/>
    <row r="45400" x14ac:dyDescent="0.2"/>
    <row r="45401" x14ac:dyDescent="0.2"/>
    <row r="45402" x14ac:dyDescent="0.2"/>
    <row r="45403" x14ac:dyDescent="0.2"/>
    <row r="45404" x14ac:dyDescent="0.2"/>
    <row r="45405" x14ac:dyDescent="0.2"/>
    <row r="45406" x14ac:dyDescent="0.2"/>
    <row r="45407" x14ac:dyDescent="0.2"/>
    <row r="45408" x14ac:dyDescent="0.2"/>
    <row r="45409" x14ac:dyDescent="0.2"/>
    <row r="45410" x14ac:dyDescent="0.2"/>
    <row r="45411" x14ac:dyDescent="0.2"/>
    <row r="45412" x14ac:dyDescent="0.2"/>
    <row r="45413" x14ac:dyDescent="0.2"/>
    <row r="45414" x14ac:dyDescent="0.2"/>
    <row r="45415" x14ac:dyDescent="0.2"/>
    <row r="45416" x14ac:dyDescent="0.2"/>
    <row r="45417" x14ac:dyDescent="0.2"/>
    <row r="45418" x14ac:dyDescent="0.2"/>
    <row r="45419" x14ac:dyDescent="0.2"/>
    <row r="45420" x14ac:dyDescent="0.2"/>
    <row r="45421" x14ac:dyDescent="0.2"/>
    <row r="45422" x14ac:dyDescent="0.2"/>
    <row r="45423" x14ac:dyDescent="0.2"/>
    <row r="45424" x14ac:dyDescent="0.2"/>
    <row r="45425" x14ac:dyDescent="0.2"/>
    <row r="45426" x14ac:dyDescent="0.2"/>
    <row r="45427" x14ac:dyDescent="0.2"/>
    <row r="45428" x14ac:dyDescent="0.2"/>
    <row r="45429" x14ac:dyDescent="0.2"/>
    <row r="45430" x14ac:dyDescent="0.2"/>
    <row r="45431" x14ac:dyDescent="0.2"/>
    <row r="45432" x14ac:dyDescent="0.2"/>
    <row r="45433" x14ac:dyDescent="0.2"/>
    <row r="45434" x14ac:dyDescent="0.2"/>
    <row r="45435" x14ac:dyDescent="0.2"/>
    <row r="45436" x14ac:dyDescent="0.2"/>
    <row r="45437" x14ac:dyDescent="0.2"/>
    <row r="45438" x14ac:dyDescent="0.2"/>
    <row r="45439" x14ac:dyDescent="0.2"/>
    <row r="45440" x14ac:dyDescent="0.2"/>
    <row r="45441" x14ac:dyDescent="0.2"/>
    <row r="45442" x14ac:dyDescent="0.2"/>
    <row r="45443" x14ac:dyDescent="0.2"/>
    <row r="45444" x14ac:dyDescent="0.2"/>
    <row r="45445" x14ac:dyDescent="0.2"/>
    <row r="45446" x14ac:dyDescent="0.2"/>
    <row r="45447" x14ac:dyDescent="0.2"/>
    <row r="45448" x14ac:dyDescent="0.2"/>
    <row r="45449" x14ac:dyDescent="0.2"/>
    <row r="45450" x14ac:dyDescent="0.2"/>
    <row r="45451" x14ac:dyDescent="0.2"/>
    <row r="45452" x14ac:dyDescent="0.2"/>
    <row r="45453" x14ac:dyDescent="0.2"/>
    <row r="45454" x14ac:dyDescent="0.2"/>
    <row r="45455" x14ac:dyDescent="0.2"/>
    <row r="45456" x14ac:dyDescent="0.2"/>
    <row r="45457" x14ac:dyDescent="0.2"/>
    <row r="45458" x14ac:dyDescent="0.2"/>
    <row r="45459" x14ac:dyDescent="0.2"/>
    <row r="45460" x14ac:dyDescent="0.2"/>
    <row r="45461" x14ac:dyDescent="0.2"/>
    <row r="45462" x14ac:dyDescent="0.2"/>
    <row r="45463" x14ac:dyDescent="0.2"/>
    <row r="45464" x14ac:dyDescent="0.2"/>
    <row r="45465" x14ac:dyDescent="0.2"/>
    <row r="45466" x14ac:dyDescent="0.2"/>
    <row r="45467" x14ac:dyDescent="0.2"/>
    <row r="45468" x14ac:dyDescent="0.2"/>
    <row r="45469" x14ac:dyDescent="0.2"/>
    <row r="45470" x14ac:dyDescent="0.2"/>
    <row r="45471" x14ac:dyDescent="0.2"/>
    <row r="45472" x14ac:dyDescent="0.2"/>
    <row r="45473" x14ac:dyDescent="0.2"/>
    <row r="45474" x14ac:dyDescent="0.2"/>
    <row r="45475" x14ac:dyDescent="0.2"/>
    <row r="45476" x14ac:dyDescent="0.2"/>
    <row r="45477" x14ac:dyDescent="0.2"/>
    <row r="45478" x14ac:dyDescent="0.2"/>
    <row r="45479" x14ac:dyDescent="0.2"/>
    <row r="45480" x14ac:dyDescent="0.2"/>
    <row r="45481" x14ac:dyDescent="0.2"/>
    <row r="45482" x14ac:dyDescent="0.2"/>
    <row r="45483" x14ac:dyDescent="0.2"/>
    <row r="45484" x14ac:dyDescent="0.2"/>
    <row r="45485" x14ac:dyDescent="0.2"/>
    <row r="45486" x14ac:dyDescent="0.2"/>
    <row r="45487" x14ac:dyDescent="0.2"/>
    <row r="45488" x14ac:dyDescent="0.2"/>
    <row r="45489" x14ac:dyDescent="0.2"/>
    <row r="45490" x14ac:dyDescent="0.2"/>
    <row r="45491" x14ac:dyDescent="0.2"/>
    <row r="45492" x14ac:dyDescent="0.2"/>
    <row r="45493" x14ac:dyDescent="0.2"/>
    <row r="45494" x14ac:dyDescent="0.2"/>
    <row r="45495" x14ac:dyDescent="0.2"/>
    <row r="45496" x14ac:dyDescent="0.2"/>
    <row r="45497" x14ac:dyDescent="0.2"/>
    <row r="45498" x14ac:dyDescent="0.2"/>
    <row r="45499" x14ac:dyDescent="0.2"/>
    <row r="45500" x14ac:dyDescent="0.2"/>
    <row r="45501" x14ac:dyDescent="0.2"/>
    <row r="45502" x14ac:dyDescent="0.2"/>
    <row r="45503" x14ac:dyDescent="0.2"/>
    <row r="45504" x14ac:dyDescent="0.2"/>
    <row r="45505" x14ac:dyDescent="0.2"/>
    <row r="45506" x14ac:dyDescent="0.2"/>
    <row r="45507" x14ac:dyDescent="0.2"/>
    <row r="45508" x14ac:dyDescent="0.2"/>
    <row r="45509" x14ac:dyDescent="0.2"/>
    <row r="45510" x14ac:dyDescent="0.2"/>
    <row r="45511" x14ac:dyDescent="0.2"/>
    <row r="45512" x14ac:dyDescent="0.2"/>
    <row r="45513" x14ac:dyDescent="0.2"/>
    <row r="45514" x14ac:dyDescent="0.2"/>
    <row r="45515" x14ac:dyDescent="0.2"/>
    <row r="45516" x14ac:dyDescent="0.2"/>
    <row r="45517" x14ac:dyDescent="0.2"/>
    <row r="45518" x14ac:dyDescent="0.2"/>
    <row r="45519" x14ac:dyDescent="0.2"/>
    <row r="45520" x14ac:dyDescent="0.2"/>
    <row r="45521" x14ac:dyDescent="0.2"/>
    <row r="45522" x14ac:dyDescent="0.2"/>
    <row r="45523" x14ac:dyDescent="0.2"/>
    <row r="45524" x14ac:dyDescent="0.2"/>
    <row r="45525" x14ac:dyDescent="0.2"/>
    <row r="45526" x14ac:dyDescent="0.2"/>
    <row r="45527" x14ac:dyDescent="0.2"/>
    <row r="45528" x14ac:dyDescent="0.2"/>
    <row r="45529" x14ac:dyDescent="0.2"/>
    <row r="45530" x14ac:dyDescent="0.2"/>
    <row r="45531" x14ac:dyDescent="0.2"/>
    <row r="45532" x14ac:dyDescent="0.2"/>
    <row r="45533" x14ac:dyDescent="0.2"/>
    <row r="45534" x14ac:dyDescent="0.2"/>
    <row r="45535" x14ac:dyDescent="0.2"/>
    <row r="45536" x14ac:dyDescent="0.2"/>
    <row r="45537" x14ac:dyDescent="0.2"/>
    <row r="45538" x14ac:dyDescent="0.2"/>
    <row r="45539" x14ac:dyDescent="0.2"/>
    <row r="45540" x14ac:dyDescent="0.2"/>
    <row r="45541" x14ac:dyDescent="0.2"/>
    <row r="45542" x14ac:dyDescent="0.2"/>
    <row r="45543" x14ac:dyDescent="0.2"/>
    <row r="45544" x14ac:dyDescent="0.2"/>
    <row r="45545" x14ac:dyDescent="0.2"/>
    <row r="45546" x14ac:dyDescent="0.2"/>
    <row r="45547" x14ac:dyDescent="0.2"/>
    <row r="45548" x14ac:dyDescent="0.2"/>
    <row r="45549" x14ac:dyDescent="0.2"/>
    <row r="45550" x14ac:dyDescent="0.2"/>
    <row r="45551" x14ac:dyDescent="0.2"/>
    <row r="45552" x14ac:dyDescent="0.2"/>
    <row r="45553" x14ac:dyDescent="0.2"/>
    <row r="45554" x14ac:dyDescent="0.2"/>
    <row r="45555" x14ac:dyDescent="0.2"/>
    <row r="45556" x14ac:dyDescent="0.2"/>
    <row r="45557" x14ac:dyDescent="0.2"/>
    <row r="45558" x14ac:dyDescent="0.2"/>
    <row r="45559" x14ac:dyDescent="0.2"/>
    <row r="45560" x14ac:dyDescent="0.2"/>
    <row r="45561" x14ac:dyDescent="0.2"/>
    <row r="45562" x14ac:dyDescent="0.2"/>
    <row r="45563" x14ac:dyDescent="0.2"/>
    <row r="45564" x14ac:dyDescent="0.2"/>
    <row r="45565" x14ac:dyDescent="0.2"/>
    <row r="45566" x14ac:dyDescent="0.2"/>
    <row r="45567" x14ac:dyDescent="0.2"/>
    <row r="45568" x14ac:dyDescent="0.2"/>
    <row r="45569" x14ac:dyDescent="0.2"/>
    <row r="45570" x14ac:dyDescent="0.2"/>
    <row r="45571" x14ac:dyDescent="0.2"/>
    <row r="45572" x14ac:dyDescent="0.2"/>
    <row r="45573" x14ac:dyDescent="0.2"/>
    <row r="45574" x14ac:dyDescent="0.2"/>
    <row r="45575" x14ac:dyDescent="0.2"/>
    <row r="45576" x14ac:dyDescent="0.2"/>
    <row r="45577" x14ac:dyDescent="0.2"/>
    <row r="45578" x14ac:dyDescent="0.2"/>
    <row r="45579" x14ac:dyDescent="0.2"/>
    <row r="45580" x14ac:dyDescent="0.2"/>
    <row r="45581" x14ac:dyDescent="0.2"/>
    <row r="45582" x14ac:dyDescent="0.2"/>
    <row r="45583" x14ac:dyDescent="0.2"/>
    <row r="45584" x14ac:dyDescent="0.2"/>
    <row r="45585" x14ac:dyDescent="0.2"/>
    <row r="45586" x14ac:dyDescent="0.2"/>
    <row r="45587" x14ac:dyDescent="0.2"/>
    <row r="45588" x14ac:dyDescent="0.2"/>
    <row r="45589" x14ac:dyDescent="0.2"/>
    <row r="45590" x14ac:dyDescent="0.2"/>
    <row r="45591" x14ac:dyDescent="0.2"/>
    <row r="45592" x14ac:dyDescent="0.2"/>
    <row r="45593" x14ac:dyDescent="0.2"/>
    <row r="45594" x14ac:dyDescent="0.2"/>
    <row r="45595" x14ac:dyDescent="0.2"/>
    <row r="45596" x14ac:dyDescent="0.2"/>
    <row r="45597" x14ac:dyDescent="0.2"/>
    <row r="45598" x14ac:dyDescent="0.2"/>
    <row r="45599" x14ac:dyDescent="0.2"/>
    <row r="45600" x14ac:dyDescent="0.2"/>
    <row r="45601" x14ac:dyDescent="0.2"/>
    <row r="45602" x14ac:dyDescent="0.2"/>
    <row r="45603" x14ac:dyDescent="0.2"/>
    <row r="45604" x14ac:dyDescent="0.2"/>
    <row r="45605" x14ac:dyDescent="0.2"/>
    <row r="45606" x14ac:dyDescent="0.2"/>
    <row r="45607" x14ac:dyDescent="0.2"/>
    <row r="45608" x14ac:dyDescent="0.2"/>
    <row r="45609" x14ac:dyDescent="0.2"/>
    <row r="45610" x14ac:dyDescent="0.2"/>
    <row r="45611" x14ac:dyDescent="0.2"/>
    <row r="45612" x14ac:dyDescent="0.2"/>
    <row r="45613" x14ac:dyDescent="0.2"/>
    <row r="45614" x14ac:dyDescent="0.2"/>
    <row r="45615" x14ac:dyDescent="0.2"/>
    <row r="45616" x14ac:dyDescent="0.2"/>
    <row r="45617" x14ac:dyDescent="0.2"/>
    <row r="45618" x14ac:dyDescent="0.2"/>
    <row r="45619" x14ac:dyDescent="0.2"/>
    <row r="45620" x14ac:dyDescent="0.2"/>
    <row r="45621" x14ac:dyDescent="0.2"/>
    <row r="45622" x14ac:dyDescent="0.2"/>
    <row r="45623" x14ac:dyDescent="0.2"/>
    <row r="45624" x14ac:dyDescent="0.2"/>
    <row r="45625" x14ac:dyDescent="0.2"/>
    <row r="45626" x14ac:dyDescent="0.2"/>
    <row r="45627" x14ac:dyDescent="0.2"/>
    <row r="45628" x14ac:dyDescent="0.2"/>
    <row r="45629" x14ac:dyDescent="0.2"/>
    <row r="45630" x14ac:dyDescent="0.2"/>
    <row r="45631" x14ac:dyDescent="0.2"/>
    <row r="45632" x14ac:dyDescent="0.2"/>
    <row r="45633" x14ac:dyDescent="0.2"/>
    <row r="45634" x14ac:dyDescent="0.2"/>
    <row r="45635" x14ac:dyDescent="0.2"/>
    <row r="45636" x14ac:dyDescent="0.2"/>
    <row r="45637" x14ac:dyDescent="0.2"/>
    <row r="45638" x14ac:dyDescent="0.2"/>
    <row r="45639" x14ac:dyDescent="0.2"/>
    <row r="45640" x14ac:dyDescent="0.2"/>
    <row r="45641" x14ac:dyDescent="0.2"/>
    <row r="45642" x14ac:dyDescent="0.2"/>
    <row r="45643" x14ac:dyDescent="0.2"/>
    <row r="45644" x14ac:dyDescent="0.2"/>
    <row r="45645" x14ac:dyDescent="0.2"/>
    <row r="45646" x14ac:dyDescent="0.2"/>
    <row r="45647" x14ac:dyDescent="0.2"/>
    <row r="45648" x14ac:dyDescent="0.2"/>
    <row r="45649" x14ac:dyDescent="0.2"/>
    <row r="45650" x14ac:dyDescent="0.2"/>
    <row r="45651" x14ac:dyDescent="0.2"/>
    <row r="45652" x14ac:dyDescent="0.2"/>
    <row r="45653" x14ac:dyDescent="0.2"/>
    <row r="45654" x14ac:dyDescent="0.2"/>
    <row r="45655" x14ac:dyDescent="0.2"/>
    <row r="45656" x14ac:dyDescent="0.2"/>
    <row r="45657" x14ac:dyDescent="0.2"/>
    <row r="45658" x14ac:dyDescent="0.2"/>
    <row r="45659" x14ac:dyDescent="0.2"/>
    <row r="45660" x14ac:dyDescent="0.2"/>
    <row r="45661" x14ac:dyDescent="0.2"/>
    <row r="45662" x14ac:dyDescent="0.2"/>
    <row r="45663" x14ac:dyDescent="0.2"/>
    <row r="45664" x14ac:dyDescent="0.2"/>
    <row r="45665" x14ac:dyDescent="0.2"/>
    <row r="45666" x14ac:dyDescent="0.2"/>
    <row r="45667" x14ac:dyDescent="0.2"/>
    <row r="45668" x14ac:dyDescent="0.2"/>
    <row r="45669" x14ac:dyDescent="0.2"/>
    <row r="45670" x14ac:dyDescent="0.2"/>
    <row r="45671" x14ac:dyDescent="0.2"/>
    <row r="45672" x14ac:dyDescent="0.2"/>
    <row r="45673" x14ac:dyDescent="0.2"/>
    <row r="45674" x14ac:dyDescent="0.2"/>
    <row r="45675" x14ac:dyDescent="0.2"/>
    <row r="45676" x14ac:dyDescent="0.2"/>
    <row r="45677" x14ac:dyDescent="0.2"/>
    <row r="45678" x14ac:dyDescent="0.2"/>
    <row r="45679" x14ac:dyDescent="0.2"/>
    <row r="45680" x14ac:dyDescent="0.2"/>
    <row r="45681" x14ac:dyDescent="0.2"/>
    <row r="45682" x14ac:dyDescent="0.2"/>
    <row r="45683" x14ac:dyDescent="0.2"/>
    <row r="45684" x14ac:dyDescent="0.2"/>
    <row r="45685" x14ac:dyDescent="0.2"/>
    <row r="45686" x14ac:dyDescent="0.2"/>
    <row r="45687" x14ac:dyDescent="0.2"/>
    <row r="45688" x14ac:dyDescent="0.2"/>
    <row r="45689" x14ac:dyDescent="0.2"/>
    <row r="45690" x14ac:dyDescent="0.2"/>
    <row r="45691" x14ac:dyDescent="0.2"/>
    <row r="45692" x14ac:dyDescent="0.2"/>
    <row r="45693" x14ac:dyDescent="0.2"/>
    <row r="45694" x14ac:dyDescent="0.2"/>
    <row r="45695" x14ac:dyDescent="0.2"/>
    <row r="45696" x14ac:dyDescent="0.2"/>
    <row r="45697" x14ac:dyDescent="0.2"/>
    <row r="45698" x14ac:dyDescent="0.2"/>
    <row r="45699" x14ac:dyDescent="0.2"/>
    <row r="45700" x14ac:dyDescent="0.2"/>
    <row r="45701" x14ac:dyDescent="0.2"/>
    <row r="45702" x14ac:dyDescent="0.2"/>
    <row r="45703" x14ac:dyDescent="0.2"/>
    <row r="45704" x14ac:dyDescent="0.2"/>
    <row r="45705" x14ac:dyDescent="0.2"/>
    <row r="45706" x14ac:dyDescent="0.2"/>
    <row r="45707" x14ac:dyDescent="0.2"/>
    <row r="45708" x14ac:dyDescent="0.2"/>
    <row r="45709" x14ac:dyDescent="0.2"/>
    <row r="45710" x14ac:dyDescent="0.2"/>
    <row r="45711" x14ac:dyDescent="0.2"/>
    <row r="45712" x14ac:dyDescent="0.2"/>
    <row r="45713" x14ac:dyDescent="0.2"/>
    <row r="45714" x14ac:dyDescent="0.2"/>
    <row r="45715" x14ac:dyDescent="0.2"/>
    <row r="45716" x14ac:dyDescent="0.2"/>
    <row r="45717" x14ac:dyDescent="0.2"/>
    <row r="45718" x14ac:dyDescent="0.2"/>
    <row r="45719" x14ac:dyDescent="0.2"/>
    <row r="45720" x14ac:dyDescent="0.2"/>
    <row r="45721" x14ac:dyDescent="0.2"/>
    <row r="45722" x14ac:dyDescent="0.2"/>
    <row r="45723" x14ac:dyDescent="0.2"/>
    <row r="45724" x14ac:dyDescent="0.2"/>
    <row r="45725" x14ac:dyDescent="0.2"/>
    <row r="45726" x14ac:dyDescent="0.2"/>
    <row r="45727" x14ac:dyDescent="0.2"/>
    <row r="45728" x14ac:dyDescent="0.2"/>
    <row r="45729" x14ac:dyDescent="0.2"/>
    <row r="45730" x14ac:dyDescent="0.2"/>
    <row r="45731" x14ac:dyDescent="0.2"/>
    <row r="45732" x14ac:dyDescent="0.2"/>
    <row r="45733" x14ac:dyDescent="0.2"/>
    <row r="45734" x14ac:dyDescent="0.2"/>
    <row r="45735" x14ac:dyDescent="0.2"/>
    <row r="45736" x14ac:dyDescent="0.2"/>
    <row r="45737" x14ac:dyDescent="0.2"/>
    <row r="45738" x14ac:dyDescent="0.2"/>
    <row r="45739" x14ac:dyDescent="0.2"/>
    <row r="45740" x14ac:dyDescent="0.2"/>
    <row r="45741" x14ac:dyDescent="0.2"/>
    <row r="45742" x14ac:dyDescent="0.2"/>
    <row r="45743" x14ac:dyDescent="0.2"/>
    <row r="45744" x14ac:dyDescent="0.2"/>
    <row r="45745" x14ac:dyDescent="0.2"/>
    <row r="45746" x14ac:dyDescent="0.2"/>
    <row r="45747" x14ac:dyDescent="0.2"/>
    <row r="45748" x14ac:dyDescent="0.2"/>
    <row r="45749" x14ac:dyDescent="0.2"/>
    <row r="45750" x14ac:dyDescent="0.2"/>
    <row r="45751" x14ac:dyDescent="0.2"/>
    <row r="45752" x14ac:dyDescent="0.2"/>
    <row r="45753" x14ac:dyDescent="0.2"/>
    <row r="45754" x14ac:dyDescent="0.2"/>
    <row r="45755" x14ac:dyDescent="0.2"/>
    <row r="45756" x14ac:dyDescent="0.2"/>
    <row r="45757" x14ac:dyDescent="0.2"/>
    <row r="45758" x14ac:dyDescent="0.2"/>
    <row r="45759" x14ac:dyDescent="0.2"/>
    <row r="45760" x14ac:dyDescent="0.2"/>
    <row r="45761" x14ac:dyDescent="0.2"/>
    <row r="45762" x14ac:dyDescent="0.2"/>
    <row r="45763" x14ac:dyDescent="0.2"/>
    <row r="45764" x14ac:dyDescent="0.2"/>
    <row r="45765" x14ac:dyDescent="0.2"/>
    <row r="45766" x14ac:dyDescent="0.2"/>
    <row r="45767" x14ac:dyDescent="0.2"/>
    <row r="45768" x14ac:dyDescent="0.2"/>
    <row r="45769" x14ac:dyDescent="0.2"/>
    <row r="45770" x14ac:dyDescent="0.2"/>
    <row r="45771" x14ac:dyDescent="0.2"/>
    <row r="45772" x14ac:dyDescent="0.2"/>
    <row r="45773" x14ac:dyDescent="0.2"/>
    <row r="45774" x14ac:dyDescent="0.2"/>
    <row r="45775" x14ac:dyDescent="0.2"/>
    <row r="45776" x14ac:dyDescent="0.2"/>
    <row r="45777" x14ac:dyDescent="0.2"/>
    <row r="45778" x14ac:dyDescent="0.2"/>
    <row r="45779" x14ac:dyDescent="0.2"/>
    <row r="45780" x14ac:dyDescent="0.2"/>
    <row r="45781" x14ac:dyDescent="0.2"/>
    <row r="45782" x14ac:dyDescent="0.2"/>
    <row r="45783" x14ac:dyDescent="0.2"/>
    <row r="45784" x14ac:dyDescent="0.2"/>
    <row r="45785" x14ac:dyDescent="0.2"/>
    <row r="45786" x14ac:dyDescent="0.2"/>
    <row r="45787" x14ac:dyDescent="0.2"/>
    <row r="45788" x14ac:dyDescent="0.2"/>
    <row r="45789" x14ac:dyDescent="0.2"/>
    <row r="45790" x14ac:dyDescent="0.2"/>
    <row r="45791" x14ac:dyDescent="0.2"/>
    <row r="45792" x14ac:dyDescent="0.2"/>
    <row r="45793" x14ac:dyDescent="0.2"/>
    <row r="45794" x14ac:dyDescent="0.2"/>
    <row r="45795" x14ac:dyDescent="0.2"/>
    <row r="45796" x14ac:dyDescent="0.2"/>
    <row r="45797" x14ac:dyDescent="0.2"/>
    <row r="45798" x14ac:dyDescent="0.2"/>
    <row r="45799" x14ac:dyDescent="0.2"/>
    <row r="45800" x14ac:dyDescent="0.2"/>
    <row r="45801" x14ac:dyDescent="0.2"/>
    <row r="45802" x14ac:dyDescent="0.2"/>
    <row r="45803" x14ac:dyDescent="0.2"/>
    <row r="45804" x14ac:dyDescent="0.2"/>
    <row r="45805" x14ac:dyDescent="0.2"/>
    <row r="45806" x14ac:dyDescent="0.2"/>
    <row r="45807" x14ac:dyDescent="0.2"/>
    <row r="45808" x14ac:dyDescent="0.2"/>
    <row r="45809" x14ac:dyDescent="0.2"/>
    <row r="45810" x14ac:dyDescent="0.2"/>
    <row r="45811" x14ac:dyDescent="0.2"/>
    <row r="45812" x14ac:dyDescent="0.2"/>
    <row r="45813" x14ac:dyDescent="0.2"/>
    <row r="45814" x14ac:dyDescent="0.2"/>
    <row r="45815" x14ac:dyDescent="0.2"/>
    <row r="45816" x14ac:dyDescent="0.2"/>
    <row r="45817" x14ac:dyDescent="0.2"/>
    <row r="45818" x14ac:dyDescent="0.2"/>
    <row r="45819" x14ac:dyDescent="0.2"/>
    <row r="45820" x14ac:dyDescent="0.2"/>
    <row r="45821" x14ac:dyDescent="0.2"/>
    <row r="45822" x14ac:dyDescent="0.2"/>
    <row r="45823" x14ac:dyDescent="0.2"/>
    <row r="45824" x14ac:dyDescent="0.2"/>
    <row r="45825" x14ac:dyDescent="0.2"/>
    <row r="45826" x14ac:dyDescent="0.2"/>
    <row r="45827" x14ac:dyDescent="0.2"/>
    <row r="45828" x14ac:dyDescent="0.2"/>
    <row r="45829" x14ac:dyDescent="0.2"/>
    <row r="45830" x14ac:dyDescent="0.2"/>
    <row r="45831" x14ac:dyDescent="0.2"/>
    <row r="45832" x14ac:dyDescent="0.2"/>
    <row r="45833" x14ac:dyDescent="0.2"/>
    <row r="45834" x14ac:dyDescent="0.2"/>
    <row r="45835" x14ac:dyDescent="0.2"/>
    <row r="45836" x14ac:dyDescent="0.2"/>
    <row r="45837" x14ac:dyDescent="0.2"/>
    <row r="45838" x14ac:dyDescent="0.2"/>
    <row r="45839" x14ac:dyDescent="0.2"/>
    <row r="45840" x14ac:dyDescent="0.2"/>
    <row r="45841" x14ac:dyDescent="0.2"/>
    <row r="45842" x14ac:dyDescent="0.2"/>
    <row r="45843" x14ac:dyDescent="0.2"/>
    <row r="45844" x14ac:dyDescent="0.2"/>
    <row r="45845" x14ac:dyDescent="0.2"/>
    <row r="45846" x14ac:dyDescent="0.2"/>
    <row r="45847" x14ac:dyDescent="0.2"/>
    <row r="45848" x14ac:dyDescent="0.2"/>
    <row r="45849" x14ac:dyDescent="0.2"/>
    <row r="45850" x14ac:dyDescent="0.2"/>
    <row r="45851" x14ac:dyDescent="0.2"/>
    <row r="45852" x14ac:dyDescent="0.2"/>
    <row r="45853" x14ac:dyDescent="0.2"/>
    <row r="45854" x14ac:dyDescent="0.2"/>
    <row r="45855" x14ac:dyDescent="0.2"/>
    <row r="45856" x14ac:dyDescent="0.2"/>
    <row r="45857" x14ac:dyDescent="0.2"/>
    <row r="45858" x14ac:dyDescent="0.2"/>
    <row r="45859" x14ac:dyDescent="0.2"/>
    <row r="45860" x14ac:dyDescent="0.2"/>
    <row r="45861" x14ac:dyDescent="0.2"/>
    <row r="45862" x14ac:dyDescent="0.2"/>
    <row r="45863" x14ac:dyDescent="0.2"/>
    <row r="45864" x14ac:dyDescent="0.2"/>
    <row r="45865" x14ac:dyDescent="0.2"/>
    <row r="45866" x14ac:dyDescent="0.2"/>
    <row r="45867" x14ac:dyDescent="0.2"/>
    <row r="45868" x14ac:dyDescent="0.2"/>
    <row r="45869" x14ac:dyDescent="0.2"/>
    <row r="45870" x14ac:dyDescent="0.2"/>
    <row r="45871" x14ac:dyDescent="0.2"/>
    <row r="45872" x14ac:dyDescent="0.2"/>
    <row r="45873" x14ac:dyDescent="0.2"/>
    <row r="45874" x14ac:dyDescent="0.2"/>
    <row r="45875" x14ac:dyDescent="0.2"/>
    <row r="45876" x14ac:dyDescent="0.2"/>
    <row r="45877" x14ac:dyDescent="0.2"/>
    <row r="45878" x14ac:dyDescent="0.2"/>
    <row r="45879" x14ac:dyDescent="0.2"/>
    <row r="45880" x14ac:dyDescent="0.2"/>
    <row r="45881" x14ac:dyDescent="0.2"/>
    <row r="45882" x14ac:dyDescent="0.2"/>
    <row r="45883" x14ac:dyDescent="0.2"/>
    <row r="45884" x14ac:dyDescent="0.2"/>
    <row r="45885" x14ac:dyDescent="0.2"/>
    <row r="45886" x14ac:dyDescent="0.2"/>
    <row r="45887" x14ac:dyDescent="0.2"/>
    <row r="45888" x14ac:dyDescent="0.2"/>
    <row r="45889" x14ac:dyDescent="0.2"/>
    <row r="45890" x14ac:dyDescent="0.2"/>
    <row r="45891" x14ac:dyDescent="0.2"/>
    <row r="45892" x14ac:dyDescent="0.2"/>
    <row r="45893" x14ac:dyDescent="0.2"/>
    <row r="45894" x14ac:dyDescent="0.2"/>
    <row r="45895" x14ac:dyDescent="0.2"/>
    <row r="45896" x14ac:dyDescent="0.2"/>
    <row r="45897" x14ac:dyDescent="0.2"/>
    <row r="45898" x14ac:dyDescent="0.2"/>
    <row r="45899" x14ac:dyDescent="0.2"/>
    <row r="45900" x14ac:dyDescent="0.2"/>
    <row r="45901" x14ac:dyDescent="0.2"/>
    <row r="45902" x14ac:dyDescent="0.2"/>
    <row r="45903" x14ac:dyDescent="0.2"/>
    <row r="45904" x14ac:dyDescent="0.2"/>
    <row r="45905" x14ac:dyDescent="0.2"/>
    <row r="45906" x14ac:dyDescent="0.2"/>
    <row r="45907" x14ac:dyDescent="0.2"/>
    <row r="45908" x14ac:dyDescent="0.2"/>
    <row r="45909" x14ac:dyDescent="0.2"/>
    <row r="45910" x14ac:dyDescent="0.2"/>
    <row r="45911" x14ac:dyDescent="0.2"/>
    <row r="45912" x14ac:dyDescent="0.2"/>
    <row r="45913" x14ac:dyDescent="0.2"/>
    <row r="45914" x14ac:dyDescent="0.2"/>
    <row r="45915" x14ac:dyDescent="0.2"/>
    <row r="45916" x14ac:dyDescent="0.2"/>
    <row r="45917" x14ac:dyDescent="0.2"/>
    <row r="45918" x14ac:dyDescent="0.2"/>
    <row r="45919" x14ac:dyDescent="0.2"/>
    <row r="45920" x14ac:dyDescent="0.2"/>
    <row r="45921" x14ac:dyDescent="0.2"/>
    <row r="45922" x14ac:dyDescent="0.2"/>
    <row r="45923" x14ac:dyDescent="0.2"/>
    <row r="45924" x14ac:dyDescent="0.2"/>
    <row r="45925" x14ac:dyDescent="0.2"/>
    <row r="45926" x14ac:dyDescent="0.2"/>
    <row r="45927" x14ac:dyDescent="0.2"/>
    <row r="45928" x14ac:dyDescent="0.2"/>
    <row r="45929" x14ac:dyDescent="0.2"/>
    <row r="45930" x14ac:dyDescent="0.2"/>
    <row r="45931" x14ac:dyDescent="0.2"/>
    <row r="45932" x14ac:dyDescent="0.2"/>
    <row r="45933" x14ac:dyDescent="0.2"/>
    <row r="45934" x14ac:dyDescent="0.2"/>
    <row r="45935" x14ac:dyDescent="0.2"/>
    <row r="45936" x14ac:dyDescent="0.2"/>
    <row r="45937" x14ac:dyDescent="0.2"/>
    <row r="45938" x14ac:dyDescent="0.2"/>
    <row r="45939" x14ac:dyDescent="0.2"/>
    <row r="45940" x14ac:dyDescent="0.2"/>
    <row r="45941" x14ac:dyDescent="0.2"/>
    <row r="45942" x14ac:dyDescent="0.2"/>
    <row r="45943" x14ac:dyDescent="0.2"/>
    <row r="45944" x14ac:dyDescent="0.2"/>
    <row r="45945" x14ac:dyDescent="0.2"/>
    <row r="45946" x14ac:dyDescent="0.2"/>
    <row r="45947" x14ac:dyDescent="0.2"/>
    <row r="45948" x14ac:dyDescent="0.2"/>
    <row r="45949" x14ac:dyDescent="0.2"/>
    <row r="45950" x14ac:dyDescent="0.2"/>
    <row r="45951" x14ac:dyDescent="0.2"/>
    <row r="45952" x14ac:dyDescent="0.2"/>
    <row r="45953" x14ac:dyDescent="0.2"/>
    <row r="45954" x14ac:dyDescent="0.2"/>
    <row r="45955" x14ac:dyDescent="0.2"/>
    <row r="45956" x14ac:dyDescent="0.2"/>
    <row r="45957" x14ac:dyDescent="0.2"/>
    <row r="45958" x14ac:dyDescent="0.2"/>
    <row r="45959" x14ac:dyDescent="0.2"/>
    <row r="45960" x14ac:dyDescent="0.2"/>
    <row r="45961" x14ac:dyDescent="0.2"/>
    <row r="45962" x14ac:dyDescent="0.2"/>
    <row r="45963" x14ac:dyDescent="0.2"/>
    <row r="45964" x14ac:dyDescent="0.2"/>
    <row r="45965" x14ac:dyDescent="0.2"/>
    <row r="45966" x14ac:dyDescent="0.2"/>
    <row r="45967" x14ac:dyDescent="0.2"/>
    <row r="45968" x14ac:dyDescent="0.2"/>
    <row r="45969" x14ac:dyDescent="0.2"/>
    <row r="45970" x14ac:dyDescent="0.2"/>
    <row r="45971" x14ac:dyDescent="0.2"/>
    <row r="45972" x14ac:dyDescent="0.2"/>
    <row r="45973" x14ac:dyDescent="0.2"/>
    <row r="45974" x14ac:dyDescent="0.2"/>
    <row r="45975" x14ac:dyDescent="0.2"/>
    <row r="45976" x14ac:dyDescent="0.2"/>
    <row r="45977" x14ac:dyDescent="0.2"/>
    <row r="45978" x14ac:dyDescent="0.2"/>
    <row r="45979" x14ac:dyDescent="0.2"/>
    <row r="45980" x14ac:dyDescent="0.2"/>
    <row r="45981" x14ac:dyDescent="0.2"/>
    <row r="45982" x14ac:dyDescent="0.2"/>
    <row r="45983" x14ac:dyDescent="0.2"/>
    <row r="45984" x14ac:dyDescent="0.2"/>
    <row r="45985" x14ac:dyDescent="0.2"/>
    <row r="45986" x14ac:dyDescent="0.2"/>
    <row r="45987" x14ac:dyDescent="0.2"/>
    <row r="45988" x14ac:dyDescent="0.2"/>
    <row r="45989" x14ac:dyDescent="0.2"/>
    <row r="45990" x14ac:dyDescent="0.2"/>
    <row r="45991" x14ac:dyDescent="0.2"/>
    <row r="45992" x14ac:dyDescent="0.2"/>
    <row r="45993" x14ac:dyDescent="0.2"/>
    <row r="45994" x14ac:dyDescent="0.2"/>
    <row r="45995" x14ac:dyDescent="0.2"/>
    <row r="45996" x14ac:dyDescent="0.2"/>
    <row r="45997" x14ac:dyDescent="0.2"/>
    <row r="45998" x14ac:dyDescent="0.2"/>
    <row r="45999" x14ac:dyDescent="0.2"/>
    <row r="46000" x14ac:dyDescent="0.2"/>
    <row r="46001" x14ac:dyDescent="0.2"/>
    <row r="46002" x14ac:dyDescent="0.2"/>
    <row r="46003" x14ac:dyDescent="0.2"/>
    <row r="46004" x14ac:dyDescent="0.2"/>
    <row r="46005" x14ac:dyDescent="0.2"/>
    <row r="46006" x14ac:dyDescent="0.2"/>
    <row r="46007" x14ac:dyDescent="0.2"/>
    <row r="46008" x14ac:dyDescent="0.2"/>
    <row r="46009" x14ac:dyDescent="0.2"/>
    <row r="46010" x14ac:dyDescent="0.2"/>
    <row r="46011" x14ac:dyDescent="0.2"/>
    <row r="46012" x14ac:dyDescent="0.2"/>
    <row r="46013" x14ac:dyDescent="0.2"/>
    <row r="46014" x14ac:dyDescent="0.2"/>
    <row r="46015" x14ac:dyDescent="0.2"/>
    <row r="46016" x14ac:dyDescent="0.2"/>
    <row r="46017" x14ac:dyDescent="0.2"/>
    <row r="46018" x14ac:dyDescent="0.2"/>
    <row r="46019" x14ac:dyDescent="0.2"/>
    <row r="46020" x14ac:dyDescent="0.2"/>
    <row r="46021" x14ac:dyDescent="0.2"/>
    <row r="46022" x14ac:dyDescent="0.2"/>
    <row r="46023" x14ac:dyDescent="0.2"/>
    <row r="46024" x14ac:dyDescent="0.2"/>
    <row r="46025" x14ac:dyDescent="0.2"/>
    <row r="46026" x14ac:dyDescent="0.2"/>
    <row r="46027" x14ac:dyDescent="0.2"/>
    <row r="46028" x14ac:dyDescent="0.2"/>
    <row r="46029" x14ac:dyDescent="0.2"/>
    <row r="46030" x14ac:dyDescent="0.2"/>
    <row r="46031" x14ac:dyDescent="0.2"/>
    <row r="46032" x14ac:dyDescent="0.2"/>
    <row r="46033" x14ac:dyDescent="0.2"/>
    <row r="46034" x14ac:dyDescent="0.2"/>
    <row r="46035" x14ac:dyDescent="0.2"/>
    <row r="46036" x14ac:dyDescent="0.2"/>
    <row r="46037" x14ac:dyDescent="0.2"/>
    <row r="46038" x14ac:dyDescent="0.2"/>
    <row r="46039" x14ac:dyDescent="0.2"/>
    <row r="46040" x14ac:dyDescent="0.2"/>
    <row r="46041" x14ac:dyDescent="0.2"/>
    <row r="46042" x14ac:dyDescent="0.2"/>
    <row r="46043" x14ac:dyDescent="0.2"/>
    <row r="46044" x14ac:dyDescent="0.2"/>
    <row r="46045" x14ac:dyDescent="0.2"/>
    <row r="46046" x14ac:dyDescent="0.2"/>
    <row r="46047" x14ac:dyDescent="0.2"/>
    <row r="46048" x14ac:dyDescent="0.2"/>
    <row r="46049" x14ac:dyDescent="0.2"/>
    <row r="46050" x14ac:dyDescent="0.2"/>
    <row r="46051" x14ac:dyDescent="0.2"/>
    <row r="46052" x14ac:dyDescent="0.2"/>
    <row r="46053" x14ac:dyDescent="0.2"/>
    <row r="46054" x14ac:dyDescent="0.2"/>
    <row r="46055" x14ac:dyDescent="0.2"/>
    <row r="46056" x14ac:dyDescent="0.2"/>
    <row r="46057" x14ac:dyDescent="0.2"/>
    <row r="46058" x14ac:dyDescent="0.2"/>
    <row r="46059" x14ac:dyDescent="0.2"/>
    <row r="46060" x14ac:dyDescent="0.2"/>
    <row r="46061" x14ac:dyDescent="0.2"/>
    <row r="46062" x14ac:dyDescent="0.2"/>
    <row r="46063" x14ac:dyDescent="0.2"/>
    <row r="46064" x14ac:dyDescent="0.2"/>
    <row r="46065" x14ac:dyDescent="0.2"/>
    <row r="46066" x14ac:dyDescent="0.2"/>
    <row r="46067" x14ac:dyDescent="0.2"/>
    <row r="46068" x14ac:dyDescent="0.2"/>
    <row r="46069" x14ac:dyDescent="0.2"/>
    <row r="46070" x14ac:dyDescent="0.2"/>
    <row r="46071" x14ac:dyDescent="0.2"/>
    <row r="46072" x14ac:dyDescent="0.2"/>
    <row r="46073" x14ac:dyDescent="0.2"/>
    <row r="46074" x14ac:dyDescent="0.2"/>
    <row r="46075" x14ac:dyDescent="0.2"/>
    <row r="46076" x14ac:dyDescent="0.2"/>
    <row r="46077" x14ac:dyDescent="0.2"/>
    <row r="46078" x14ac:dyDescent="0.2"/>
    <row r="46079" x14ac:dyDescent="0.2"/>
    <row r="46080" x14ac:dyDescent="0.2"/>
    <row r="46081" x14ac:dyDescent="0.2"/>
    <row r="46082" x14ac:dyDescent="0.2"/>
    <row r="46083" x14ac:dyDescent="0.2"/>
    <row r="46084" x14ac:dyDescent="0.2"/>
    <row r="46085" x14ac:dyDescent="0.2"/>
    <row r="46086" x14ac:dyDescent="0.2"/>
    <row r="46087" x14ac:dyDescent="0.2"/>
    <row r="46088" x14ac:dyDescent="0.2"/>
    <row r="46089" x14ac:dyDescent="0.2"/>
    <row r="46090" x14ac:dyDescent="0.2"/>
    <row r="46091" x14ac:dyDescent="0.2"/>
    <row r="46092" x14ac:dyDescent="0.2"/>
    <row r="46093" x14ac:dyDescent="0.2"/>
    <row r="46094" x14ac:dyDescent="0.2"/>
    <row r="46095" x14ac:dyDescent="0.2"/>
    <row r="46096" x14ac:dyDescent="0.2"/>
    <row r="46097" x14ac:dyDescent="0.2"/>
    <row r="46098" x14ac:dyDescent="0.2"/>
    <row r="46099" x14ac:dyDescent="0.2"/>
    <row r="46100" x14ac:dyDescent="0.2"/>
    <row r="46101" x14ac:dyDescent="0.2"/>
    <row r="46102" x14ac:dyDescent="0.2"/>
    <row r="46103" x14ac:dyDescent="0.2"/>
    <row r="46104" x14ac:dyDescent="0.2"/>
    <row r="46105" x14ac:dyDescent="0.2"/>
    <row r="46106" x14ac:dyDescent="0.2"/>
    <row r="46107" x14ac:dyDescent="0.2"/>
    <row r="46108" x14ac:dyDescent="0.2"/>
    <row r="46109" x14ac:dyDescent="0.2"/>
    <row r="46110" x14ac:dyDescent="0.2"/>
    <row r="46111" x14ac:dyDescent="0.2"/>
    <row r="46112" x14ac:dyDescent="0.2"/>
    <row r="46113" x14ac:dyDescent="0.2"/>
    <row r="46114" x14ac:dyDescent="0.2"/>
    <row r="46115" x14ac:dyDescent="0.2"/>
    <row r="46116" x14ac:dyDescent="0.2"/>
    <row r="46117" x14ac:dyDescent="0.2"/>
    <row r="46118" x14ac:dyDescent="0.2"/>
    <row r="46119" x14ac:dyDescent="0.2"/>
    <row r="46120" x14ac:dyDescent="0.2"/>
    <row r="46121" x14ac:dyDescent="0.2"/>
    <row r="46122" x14ac:dyDescent="0.2"/>
    <row r="46123" x14ac:dyDescent="0.2"/>
    <row r="46124" x14ac:dyDescent="0.2"/>
    <row r="46125" x14ac:dyDescent="0.2"/>
    <row r="46126" x14ac:dyDescent="0.2"/>
    <row r="46127" x14ac:dyDescent="0.2"/>
    <row r="46128" x14ac:dyDescent="0.2"/>
    <row r="46129" x14ac:dyDescent="0.2"/>
    <row r="46130" x14ac:dyDescent="0.2"/>
    <row r="46131" x14ac:dyDescent="0.2"/>
    <row r="46132" x14ac:dyDescent="0.2"/>
    <row r="46133" x14ac:dyDescent="0.2"/>
    <row r="46134" x14ac:dyDescent="0.2"/>
    <row r="46135" x14ac:dyDescent="0.2"/>
    <row r="46136" x14ac:dyDescent="0.2"/>
    <row r="46137" x14ac:dyDescent="0.2"/>
    <row r="46138" x14ac:dyDescent="0.2"/>
    <row r="46139" x14ac:dyDescent="0.2"/>
    <row r="46140" x14ac:dyDescent="0.2"/>
    <row r="46141" x14ac:dyDescent="0.2"/>
    <row r="46142" x14ac:dyDescent="0.2"/>
    <row r="46143" x14ac:dyDescent="0.2"/>
    <row r="46144" x14ac:dyDescent="0.2"/>
    <row r="46145" x14ac:dyDescent="0.2"/>
    <row r="46146" x14ac:dyDescent="0.2"/>
    <row r="46147" x14ac:dyDescent="0.2"/>
    <row r="46148" x14ac:dyDescent="0.2"/>
    <row r="46149" x14ac:dyDescent="0.2"/>
    <row r="46150" x14ac:dyDescent="0.2"/>
    <row r="46151" x14ac:dyDescent="0.2"/>
    <row r="46152" x14ac:dyDescent="0.2"/>
    <row r="46153" x14ac:dyDescent="0.2"/>
    <row r="46154" x14ac:dyDescent="0.2"/>
    <row r="46155" x14ac:dyDescent="0.2"/>
    <row r="46156" x14ac:dyDescent="0.2"/>
    <row r="46157" x14ac:dyDescent="0.2"/>
    <row r="46158" x14ac:dyDescent="0.2"/>
    <row r="46159" x14ac:dyDescent="0.2"/>
    <row r="46160" x14ac:dyDescent="0.2"/>
    <row r="46161" x14ac:dyDescent="0.2"/>
    <row r="46162" x14ac:dyDescent="0.2"/>
    <row r="46163" x14ac:dyDescent="0.2"/>
    <row r="46164" x14ac:dyDescent="0.2"/>
    <row r="46165" x14ac:dyDescent="0.2"/>
    <row r="46166" x14ac:dyDescent="0.2"/>
    <row r="46167" x14ac:dyDescent="0.2"/>
    <row r="46168" x14ac:dyDescent="0.2"/>
    <row r="46169" x14ac:dyDescent="0.2"/>
    <row r="46170" x14ac:dyDescent="0.2"/>
    <row r="46171" x14ac:dyDescent="0.2"/>
    <row r="46172" x14ac:dyDescent="0.2"/>
    <row r="46173" x14ac:dyDescent="0.2"/>
    <row r="46174" x14ac:dyDescent="0.2"/>
    <row r="46175" x14ac:dyDescent="0.2"/>
    <row r="46176" x14ac:dyDescent="0.2"/>
    <row r="46177" x14ac:dyDescent="0.2"/>
    <row r="46178" x14ac:dyDescent="0.2"/>
    <row r="46179" x14ac:dyDescent="0.2"/>
    <row r="46180" x14ac:dyDescent="0.2"/>
    <row r="46181" x14ac:dyDescent="0.2"/>
    <row r="46182" x14ac:dyDescent="0.2"/>
    <row r="46183" x14ac:dyDescent="0.2"/>
    <row r="46184" x14ac:dyDescent="0.2"/>
    <row r="46185" x14ac:dyDescent="0.2"/>
    <row r="46186" x14ac:dyDescent="0.2"/>
    <row r="46187" x14ac:dyDescent="0.2"/>
    <row r="46188" x14ac:dyDescent="0.2"/>
    <row r="46189" x14ac:dyDescent="0.2"/>
    <row r="46190" x14ac:dyDescent="0.2"/>
    <row r="46191" x14ac:dyDescent="0.2"/>
    <row r="46192" x14ac:dyDescent="0.2"/>
    <row r="46193" x14ac:dyDescent="0.2"/>
    <row r="46194" x14ac:dyDescent="0.2"/>
    <row r="46195" x14ac:dyDescent="0.2"/>
    <row r="46196" x14ac:dyDescent="0.2"/>
    <row r="46197" x14ac:dyDescent="0.2"/>
    <row r="46198" x14ac:dyDescent="0.2"/>
    <row r="46199" x14ac:dyDescent="0.2"/>
    <row r="46200" x14ac:dyDescent="0.2"/>
    <row r="46201" x14ac:dyDescent="0.2"/>
    <row r="46202" x14ac:dyDescent="0.2"/>
    <row r="46203" x14ac:dyDescent="0.2"/>
    <row r="46204" x14ac:dyDescent="0.2"/>
    <row r="46205" x14ac:dyDescent="0.2"/>
    <row r="46206" x14ac:dyDescent="0.2"/>
    <row r="46207" x14ac:dyDescent="0.2"/>
    <row r="46208" x14ac:dyDescent="0.2"/>
    <row r="46209" x14ac:dyDescent="0.2"/>
    <row r="46210" x14ac:dyDescent="0.2"/>
    <row r="46211" x14ac:dyDescent="0.2"/>
    <row r="46212" x14ac:dyDescent="0.2"/>
    <row r="46213" x14ac:dyDescent="0.2"/>
    <row r="46214" x14ac:dyDescent="0.2"/>
    <row r="46215" x14ac:dyDescent="0.2"/>
    <row r="46216" x14ac:dyDescent="0.2"/>
    <row r="46217" x14ac:dyDescent="0.2"/>
    <row r="46218" x14ac:dyDescent="0.2"/>
    <row r="46219" x14ac:dyDescent="0.2"/>
    <row r="46220" x14ac:dyDescent="0.2"/>
    <row r="46221" x14ac:dyDescent="0.2"/>
    <row r="46222" x14ac:dyDescent="0.2"/>
    <row r="46223" x14ac:dyDescent="0.2"/>
    <row r="46224" x14ac:dyDescent="0.2"/>
    <row r="46225" x14ac:dyDescent="0.2"/>
    <row r="46226" x14ac:dyDescent="0.2"/>
    <row r="46227" x14ac:dyDescent="0.2"/>
    <row r="46228" x14ac:dyDescent="0.2"/>
    <row r="46229" x14ac:dyDescent="0.2"/>
    <row r="46230" x14ac:dyDescent="0.2"/>
    <row r="46231" x14ac:dyDescent="0.2"/>
    <row r="46232" x14ac:dyDescent="0.2"/>
    <row r="46233" x14ac:dyDescent="0.2"/>
    <row r="46234" x14ac:dyDescent="0.2"/>
    <row r="46235" x14ac:dyDescent="0.2"/>
    <row r="46236" x14ac:dyDescent="0.2"/>
    <row r="46237" x14ac:dyDescent="0.2"/>
    <row r="46238" x14ac:dyDescent="0.2"/>
    <row r="46239" x14ac:dyDescent="0.2"/>
    <row r="46240" x14ac:dyDescent="0.2"/>
    <row r="46241" x14ac:dyDescent="0.2"/>
    <row r="46242" x14ac:dyDescent="0.2"/>
    <row r="46243" x14ac:dyDescent="0.2"/>
    <row r="46244" x14ac:dyDescent="0.2"/>
    <row r="46245" x14ac:dyDescent="0.2"/>
    <row r="46246" x14ac:dyDescent="0.2"/>
    <row r="46247" x14ac:dyDescent="0.2"/>
    <row r="46248" x14ac:dyDescent="0.2"/>
    <row r="46249" x14ac:dyDescent="0.2"/>
    <row r="46250" x14ac:dyDescent="0.2"/>
    <row r="46251" x14ac:dyDescent="0.2"/>
    <row r="46252" x14ac:dyDescent="0.2"/>
    <row r="46253" x14ac:dyDescent="0.2"/>
    <row r="46254" x14ac:dyDescent="0.2"/>
    <row r="46255" x14ac:dyDescent="0.2"/>
    <row r="46256" x14ac:dyDescent="0.2"/>
    <row r="46257" x14ac:dyDescent="0.2"/>
    <row r="46258" x14ac:dyDescent="0.2"/>
    <row r="46259" x14ac:dyDescent="0.2"/>
    <row r="46260" x14ac:dyDescent="0.2"/>
    <row r="46261" x14ac:dyDescent="0.2"/>
    <row r="46262" x14ac:dyDescent="0.2"/>
    <row r="46263" x14ac:dyDescent="0.2"/>
    <row r="46264" x14ac:dyDescent="0.2"/>
    <row r="46265" x14ac:dyDescent="0.2"/>
    <row r="46266" x14ac:dyDescent="0.2"/>
    <row r="46267" x14ac:dyDescent="0.2"/>
    <row r="46268" x14ac:dyDescent="0.2"/>
    <row r="46269" x14ac:dyDescent="0.2"/>
    <row r="46270" x14ac:dyDescent="0.2"/>
    <row r="46271" x14ac:dyDescent="0.2"/>
    <row r="46272" x14ac:dyDescent="0.2"/>
    <row r="46273" x14ac:dyDescent="0.2"/>
    <row r="46274" x14ac:dyDescent="0.2"/>
    <row r="46275" x14ac:dyDescent="0.2"/>
    <row r="46276" x14ac:dyDescent="0.2"/>
    <row r="46277" x14ac:dyDescent="0.2"/>
    <row r="46278" x14ac:dyDescent="0.2"/>
    <row r="46279" x14ac:dyDescent="0.2"/>
    <row r="46280" x14ac:dyDescent="0.2"/>
    <row r="46281" x14ac:dyDescent="0.2"/>
    <row r="46282" x14ac:dyDescent="0.2"/>
    <row r="46283" x14ac:dyDescent="0.2"/>
    <row r="46284" x14ac:dyDescent="0.2"/>
    <row r="46285" x14ac:dyDescent="0.2"/>
    <row r="46286" x14ac:dyDescent="0.2"/>
    <row r="46287" x14ac:dyDescent="0.2"/>
    <row r="46288" x14ac:dyDescent="0.2"/>
    <row r="46289" x14ac:dyDescent="0.2"/>
    <row r="46290" x14ac:dyDescent="0.2"/>
    <row r="46291" x14ac:dyDescent="0.2"/>
    <row r="46292" x14ac:dyDescent="0.2"/>
    <row r="46293" x14ac:dyDescent="0.2"/>
    <row r="46294" x14ac:dyDescent="0.2"/>
    <row r="46295" x14ac:dyDescent="0.2"/>
    <row r="46296" x14ac:dyDescent="0.2"/>
    <row r="46297" x14ac:dyDescent="0.2"/>
    <row r="46298" x14ac:dyDescent="0.2"/>
    <row r="46299" x14ac:dyDescent="0.2"/>
    <row r="46300" x14ac:dyDescent="0.2"/>
    <row r="46301" x14ac:dyDescent="0.2"/>
    <row r="46302" x14ac:dyDescent="0.2"/>
    <row r="46303" x14ac:dyDescent="0.2"/>
    <row r="46304" x14ac:dyDescent="0.2"/>
    <row r="46305" x14ac:dyDescent="0.2"/>
    <row r="46306" x14ac:dyDescent="0.2"/>
    <row r="46307" x14ac:dyDescent="0.2"/>
    <row r="46308" x14ac:dyDescent="0.2"/>
    <row r="46309" x14ac:dyDescent="0.2"/>
    <row r="46310" x14ac:dyDescent="0.2"/>
    <row r="46311" x14ac:dyDescent="0.2"/>
    <row r="46312" x14ac:dyDescent="0.2"/>
    <row r="46313" x14ac:dyDescent="0.2"/>
    <row r="46314" x14ac:dyDescent="0.2"/>
    <row r="46315" x14ac:dyDescent="0.2"/>
    <row r="46316" x14ac:dyDescent="0.2"/>
    <row r="46317" x14ac:dyDescent="0.2"/>
    <row r="46318" x14ac:dyDescent="0.2"/>
    <row r="46319" x14ac:dyDescent="0.2"/>
    <row r="46320" x14ac:dyDescent="0.2"/>
    <row r="46321" x14ac:dyDescent="0.2"/>
    <row r="46322" x14ac:dyDescent="0.2"/>
    <row r="46323" x14ac:dyDescent="0.2"/>
    <row r="46324" x14ac:dyDescent="0.2"/>
    <row r="46325" x14ac:dyDescent="0.2"/>
    <row r="46326" x14ac:dyDescent="0.2"/>
    <row r="46327" x14ac:dyDescent="0.2"/>
    <row r="46328" x14ac:dyDescent="0.2"/>
    <row r="46329" x14ac:dyDescent="0.2"/>
    <row r="46330" x14ac:dyDescent="0.2"/>
    <row r="46331" x14ac:dyDescent="0.2"/>
    <row r="46332" x14ac:dyDescent="0.2"/>
    <row r="46333" x14ac:dyDescent="0.2"/>
    <row r="46334" x14ac:dyDescent="0.2"/>
    <row r="46335" x14ac:dyDescent="0.2"/>
    <row r="46336" x14ac:dyDescent="0.2"/>
    <row r="46337" x14ac:dyDescent="0.2"/>
    <row r="46338" x14ac:dyDescent="0.2"/>
    <row r="46339" x14ac:dyDescent="0.2"/>
    <row r="46340" x14ac:dyDescent="0.2"/>
    <row r="46341" x14ac:dyDescent="0.2"/>
    <row r="46342" x14ac:dyDescent="0.2"/>
    <row r="46343" x14ac:dyDescent="0.2"/>
    <row r="46344" x14ac:dyDescent="0.2"/>
    <row r="46345" x14ac:dyDescent="0.2"/>
    <row r="46346" x14ac:dyDescent="0.2"/>
    <row r="46347" x14ac:dyDescent="0.2"/>
    <row r="46348" x14ac:dyDescent="0.2"/>
    <row r="46349" x14ac:dyDescent="0.2"/>
    <row r="46350" x14ac:dyDescent="0.2"/>
    <row r="46351" x14ac:dyDescent="0.2"/>
    <row r="46352" x14ac:dyDescent="0.2"/>
    <row r="46353" x14ac:dyDescent="0.2"/>
    <row r="46354" x14ac:dyDescent="0.2"/>
    <row r="46355" x14ac:dyDescent="0.2"/>
    <row r="46356" x14ac:dyDescent="0.2"/>
    <row r="46357" x14ac:dyDescent="0.2"/>
    <row r="46358" x14ac:dyDescent="0.2"/>
    <row r="46359" x14ac:dyDescent="0.2"/>
    <row r="46360" x14ac:dyDescent="0.2"/>
    <row r="46361" x14ac:dyDescent="0.2"/>
    <row r="46362" x14ac:dyDescent="0.2"/>
    <row r="46363" x14ac:dyDescent="0.2"/>
    <row r="46364" x14ac:dyDescent="0.2"/>
    <row r="46365" x14ac:dyDescent="0.2"/>
    <row r="46366" x14ac:dyDescent="0.2"/>
    <row r="46367" x14ac:dyDescent="0.2"/>
    <row r="46368" x14ac:dyDescent="0.2"/>
    <row r="46369" x14ac:dyDescent="0.2"/>
    <row r="46370" x14ac:dyDescent="0.2"/>
    <row r="46371" x14ac:dyDescent="0.2"/>
    <row r="46372" x14ac:dyDescent="0.2"/>
    <row r="46373" x14ac:dyDescent="0.2"/>
    <row r="46374" x14ac:dyDescent="0.2"/>
    <row r="46375" x14ac:dyDescent="0.2"/>
    <row r="46376" x14ac:dyDescent="0.2"/>
    <row r="46377" x14ac:dyDescent="0.2"/>
    <row r="46378" x14ac:dyDescent="0.2"/>
    <row r="46379" x14ac:dyDescent="0.2"/>
    <row r="46380" x14ac:dyDescent="0.2"/>
    <row r="46381" x14ac:dyDescent="0.2"/>
    <row r="46382" x14ac:dyDescent="0.2"/>
    <row r="46383" x14ac:dyDescent="0.2"/>
    <row r="46384" x14ac:dyDescent="0.2"/>
    <row r="46385" x14ac:dyDescent="0.2"/>
    <row r="46386" x14ac:dyDescent="0.2"/>
    <row r="46387" x14ac:dyDescent="0.2"/>
    <row r="46388" x14ac:dyDescent="0.2"/>
    <row r="46389" x14ac:dyDescent="0.2"/>
    <row r="46390" x14ac:dyDescent="0.2"/>
    <row r="46391" x14ac:dyDescent="0.2"/>
    <row r="46392" x14ac:dyDescent="0.2"/>
    <row r="46393" x14ac:dyDescent="0.2"/>
    <row r="46394" x14ac:dyDescent="0.2"/>
    <row r="46395" x14ac:dyDescent="0.2"/>
    <row r="46396" x14ac:dyDescent="0.2"/>
    <row r="46397" x14ac:dyDescent="0.2"/>
    <row r="46398" x14ac:dyDescent="0.2"/>
    <row r="46399" x14ac:dyDescent="0.2"/>
    <row r="46400" x14ac:dyDescent="0.2"/>
    <row r="46401" x14ac:dyDescent="0.2"/>
    <row r="46402" x14ac:dyDescent="0.2"/>
    <row r="46403" x14ac:dyDescent="0.2"/>
    <row r="46404" x14ac:dyDescent="0.2"/>
    <row r="46405" x14ac:dyDescent="0.2"/>
    <row r="46406" x14ac:dyDescent="0.2"/>
    <row r="46407" x14ac:dyDescent="0.2"/>
    <row r="46408" x14ac:dyDescent="0.2"/>
    <row r="46409" x14ac:dyDescent="0.2"/>
    <row r="46410" x14ac:dyDescent="0.2"/>
    <row r="46411" x14ac:dyDescent="0.2"/>
    <row r="46412" x14ac:dyDescent="0.2"/>
    <row r="46413" x14ac:dyDescent="0.2"/>
    <row r="46414" x14ac:dyDescent="0.2"/>
    <row r="46415" x14ac:dyDescent="0.2"/>
    <row r="46416" x14ac:dyDescent="0.2"/>
    <row r="46417" x14ac:dyDescent="0.2"/>
    <row r="46418" x14ac:dyDescent="0.2"/>
    <row r="46419" x14ac:dyDescent="0.2"/>
    <row r="46420" x14ac:dyDescent="0.2"/>
    <row r="46421" x14ac:dyDescent="0.2"/>
    <row r="46422" x14ac:dyDescent="0.2"/>
    <row r="46423" x14ac:dyDescent="0.2"/>
    <row r="46424" x14ac:dyDescent="0.2"/>
    <row r="46425" x14ac:dyDescent="0.2"/>
    <row r="46426" x14ac:dyDescent="0.2"/>
    <row r="46427" x14ac:dyDescent="0.2"/>
    <row r="46428" x14ac:dyDescent="0.2"/>
    <row r="46429" x14ac:dyDescent="0.2"/>
    <row r="46430" x14ac:dyDescent="0.2"/>
    <row r="46431" x14ac:dyDescent="0.2"/>
    <row r="46432" x14ac:dyDescent="0.2"/>
    <row r="46433" x14ac:dyDescent="0.2"/>
    <row r="46434" x14ac:dyDescent="0.2"/>
    <row r="46435" x14ac:dyDescent="0.2"/>
    <row r="46436" x14ac:dyDescent="0.2"/>
    <row r="46437" x14ac:dyDescent="0.2"/>
    <row r="46438" x14ac:dyDescent="0.2"/>
    <row r="46439" x14ac:dyDescent="0.2"/>
    <row r="46440" x14ac:dyDescent="0.2"/>
    <row r="46441" x14ac:dyDescent="0.2"/>
    <row r="46442" x14ac:dyDescent="0.2"/>
    <row r="46443" x14ac:dyDescent="0.2"/>
    <row r="46444" x14ac:dyDescent="0.2"/>
    <row r="46445" x14ac:dyDescent="0.2"/>
    <row r="46446" x14ac:dyDescent="0.2"/>
    <row r="46447" x14ac:dyDescent="0.2"/>
    <row r="46448" x14ac:dyDescent="0.2"/>
    <row r="46449" x14ac:dyDescent="0.2"/>
    <row r="46450" x14ac:dyDescent="0.2"/>
    <row r="46451" x14ac:dyDescent="0.2"/>
    <row r="46452" x14ac:dyDescent="0.2"/>
    <row r="46453" x14ac:dyDescent="0.2"/>
    <row r="46454" x14ac:dyDescent="0.2"/>
    <row r="46455" x14ac:dyDescent="0.2"/>
    <row r="46456" x14ac:dyDescent="0.2"/>
    <row r="46457" x14ac:dyDescent="0.2"/>
    <row r="46458" x14ac:dyDescent="0.2"/>
    <row r="46459" x14ac:dyDescent="0.2"/>
    <row r="46460" x14ac:dyDescent="0.2"/>
    <row r="46461" x14ac:dyDescent="0.2"/>
    <row r="46462" x14ac:dyDescent="0.2"/>
    <row r="46463" x14ac:dyDescent="0.2"/>
    <row r="46464" x14ac:dyDescent="0.2"/>
    <row r="46465" x14ac:dyDescent="0.2"/>
    <row r="46466" x14ac:dyDescent="0.2"/>
    <row r="46467" x14ac:dyDescent="0.2"/>
    <row r="46468" x14ac:dyDescent="0.2"/>
    <row r="46469" x14ac:dyDescent="0.2"/>
    <row r="46470" x14ac:dyDescent="0.2"/>
    <row r="46471" x14ac:dyDescent="0.2"/>
    <row r="46472" x14ac:dyDescent="0.2"/>
    <row r="46473" x14ac:dyDescent="0.2"/>
    <row r="46474" x14ac:dyDescent="0.2"/>
    <row r="46475" x14ac:dyDescent="0.2"/>
    <row r="46476" x14ac:dyDescent="0.2"/>
    <row r="46477" x14ac:dyDescent="0.2"/>
    <row r="46478" x14ac:dyDescent="0.2"/>
    <row r="46479" x14ac:dyDescent="0.2"/>
    <row r="46480" x14ac:dyDescent="0.2"/>
    <row r="46481" x14ac:dyDescent="0.2"/>
    <row r="46482" x14ac:dyDescent="0.2"/>
    <row r="46483" x14ac:dyDescent="0.2"/>
    <row r="46484" x14ac:dyDescent="0.2"/>
    <row r="46485" x14ac:dyDescent="0.2"/>
    <row r="46486" x14ac:dyDescent="0.2"/>
    <row r="46487" x14ac:dyDescent="0.2"/>
    <row r="46488" x14ac:dyDescent="0.2"/>
    <row r="46489" x14ac:dyDescent="0.2"/>
    <row r="46490" x14ac:dyDescent="0.2"/>
    <row r="46491" x14ac:dyDescent="0.2"/>
    <row r="46492" x14ac:dyDescent="0.2"/>
    <row r="46493" x14ac:dyDescent="0.2"/>
    <row r="46494" x14ac:dyDescent="0.2"/>
    <row r="46495" x14ac:dyDescent="0.2"/>
    <row r="46496" x14ac:dyDescent="0.2"/>
    <row r="46497" x14ac:dyDescent="0.2"/>
    <row r="46498" x14ac:dyDescent="0.2"/>
    <row r="46499" x14ac:dyDescent="0.2"/>
    <row r="46500" x14ac:dyDescent="0.2"/>
    <row r="46501" x14ac:dyDescent="0.2"/>
    <row r="46502" x14ac:dyDescent="0.2"/>
    <row r="46503" x14ac:dyDescent="0.2"/>
    <row r="46504" x14ac:dyDescent="0.2"/>
    <row r="46505" x14ac:dyDescent="0.2"/>
    <row r="46506" x14ac:dyDescent="0.2"/>
    <row r="46507" x14ac:dyDescent="0.2"/>
    <row r="46508" x14ac:dyDescent="0.2"/>
    <row r="46509" x14ac:dyDescent="0.2"/>
    <row r="46510" x14ac:dyDescent="0.2"/>
    <row r="46511" x14ac:dyDescent="0.2"/>
    <row r="46512" x14ac:dyDescent="0.2"/>
    <row r="46513" x14ac:dyDescent="0.2"/>
    <row r="46514" x14ac:dyDescent="0.2"/>
    <row r="46515" x14ac:dyDescent="0.2"/>
    <row r="46516" x14ac:dyDescent="0.2"/>
    <row r="46517" x14ac:dyDescent="0.2"/>
    <row r="46518" x14ac:dyDescent="0.2"/>
    <row r="46519" x14ac:dyDescent="0.2"/>
    <row r="46520" x14ac:dyDescent="0.2"/>
    <row r="46521" x14ac:dyDescent="0.2"/>
    <row r="46522" x14ac:dyDescent="0.2"/>
    <row r="46523" x14ac:dyDescent="0.2"/>
    <row r="46524" x14ac:dyDescent="0.2"/>
    <row r="46525" x14ac:dyDescent="0.2"/>
    <row r="46526" x14ac:dyDescent="0.2"/>
    <row r="46527" x14ac:dyDescent="0.2"/>
    <row r="46528" x14ac:dyDescent="0.2"/>
    <row r="46529" x14ac:dyDescent="0.2"/>
    <row r="46530" x14ac:dyDescent="0.2"/>
    <row r="46531" x14ac:dyDescent="0.2"/>
    <row r="46532" x14ac:dyDescent="0.2"/>
    <row r="46533" x14ac:dyDescent="0.2"/>
    <row r="46534" x14ac:dyDescent="0.2"/>
    <row r="46535" x14ac:dyDescent="0.2"/>
    <row r="46536" x14ac:dyDescent="0.2"/>
    <row r="46537" x14ac:dyDescent="0.2"/>
    <row r="46538" x14ac:dyDescent="0.2"/>
    <row r="46539" x14ac:dyDescent="0.2"/>
    <row r="46540" x14ac:dyDescent="0.2"/>
    <row r="46541" x14ac:dyDescent="0.2"/>
    <row r="46542" x14ac:dyDescent="0.2"/>
    <row r="46543" x14ac:dyDescent="0.2"/>
    <row r="46544" x14ac:dyDescent="0.2"/>
    <row r="46545" x14ac:dyDescent="0.2"/>
    <row r="46546" x14ac:dyDescent="0.2"/>
    <row r="46547" x14ac:dyDescent="0.2"/>
    <row r="46548" x14ac:dyDescent="0.2"/>
    <row r="46549" x14ac:dyDescent="0.2"/>
    <row r="46550" x14ac:dyDescent="0.2"/>
    <row r="46551" x14ac:dyDescent="0.2"/>
    <row r="46552" x14ac:dyDescent="0.2"/>
    <row r="46553" x14ac:dyDescent="0.2"/>
    <row r="46554" x14ac:dyDescent="0.2"/>
    <row r="46555" x14ac:dyDescent="0.2"/>
    <row r="46556" x14ac:dyDescent="0.2"/>
    <row r="46557" x14ac:dyDescent="0.2"/>
    <row r="46558" x14ac:dyDescent="0.2"/>
    <row r="46559" x14ac:dyDescent="0.2"/>
    <row r="46560" x14ac:dyDescent="0.2"/>
    <row r="46561" x14ac:dyDescent="0.2"/>
    <row r="46562" x14ac:dyDescent="0.2"/>
    <row r="46563" x14ac:dyDescent="0.2"/>
    <row r="46564" x14ac:dyDescent="0.2"/>
    <row r="46565" x14ac:dyDescent="0.2"/>
    <row r="46566" x14ac:dyDescent="0.2"/>
    <row r="46567" x14ac:dyDescent="0.2"/>
    <row r="46568" x14ac:dyDescent="0.2"/>
    <row r="46569" x14ac:dyDescent="0.2"/>
    <row r="46570" x14ac:dyDescent="0.2"/>
    <row r="46571" x14ac:dyDescent="0.2"/>
    <row r="46572" x14ac:dyDescent="0.2"/>
    <row r="46573" x14ac:dyDescent="0.2"/>
    <row r="46574" x14ac:dyDescent="0.2"/>
    <row r="46575" x14ac:dyDescent="0.2"/>
    <row r="46576" x14ac:dyDescent="0.2"/>
    <row r="46577" x14ac:dyDescent="0.2"/>
    <row r="46578" x14ac:dyDescent="0.2"/>
    <row r="46579" x14ac:dyDescent="0.2"/>
    <row r="46580" x14ac:dyDescent="0.2"/>
    <row r="46581" x14ac:dyDescent="0.2"/>
    <row r="46582" x14ac:dyDescent="0.2"/>
    <row r="46583" x14ac:dyDescent="0.2"/>
    <row r="46584" x14ac:dyDescent="0.2"/>
    <row r="46585" x14ac:dyDescent="0.2"/>
    <row r="46586" x14ac:dyDescent="0.2"/>
    <row r="46587" x14ac:dyDescent="0.2"/>
    <row r="46588" x14ac:dyDescent="0.2"/>
    <row r="46589" x14ac:dyDescent="0.2"/>
    <row r="46590" x14ac:dyDescent="0.2"/>
    <row r="46591" x14ac:dyDescent="0.2"/>
    <row r="46592" x14ac:dyDescent="0.2"/>
    <row r="46593" x14ac:dyDescent="0.2"/>
    <row r="46594" x14ac:dyDescent="0.2"/>
    <row r="46595" x14ac:dyDescent="0.2"/>
    <row r="46596" x14ac:dyDescent="0.2"/>
    <row r="46597" x14ac:dyDescent="0.2"/>
    <row r="46598" x14ac:dyDescent="0.2"/>
    <row r="46599" x14ac:dyDescent="0.2"/>
    <row r="46600" x14ac:dyDescent="0.2"/>
    <row r="46601" x14ac:dyDescent="0.2"/>
    <row r="46602" x14ac:dyDescent="0.2"/>
    <row r="46603" x14ac:dyDescent="0.2"/>
    <row r="46604" x14ac:dyDescent="0.2"/>
    <row r="46605" x14ac:dyDescent="0.2"/>
    <row r="46606" x14ac:dyDescent="0.2"/>
    <row r="46607" x14ac:dyDescent="0.2"/>
    <row r="46608" x14ac:dyDescent="0.2"/>
    <row r="46609" x14ac:dyDescent="0.2"/>
    <row r="46610" x14ac:dyDescent="0.2"/>
    <row r="46611" x14ac:dyDescent="0.2"/>
    <row r="46612" x14ac:dyDescent="0.2"/>
    <row r="46613" x14ac:dyDescent="0.2"/>
    <row r="46614" x14ac:dyDescent="0.2"/>
    <row r="46615" x14ac:dyDescent="0.2"/>
    <row r="46616" x14ac:dyDescent="0.2"/>
    <row r="46617" x14ac:dyDescent="0.2"/>
    <row r="46618" x14ac:dyDescent="0.2"/>
    <row r="46619" x14ac:dyDescent="0.2"/>
    <row r="46620" x14ac:dyDescent="0.2"/>
    <row r="46621" x14ac:dyDescent="0.2"/>
    <row r="46622" x14ac:dyDescent="0.2"/>
    <row r="46623" x14ac:dyDescent="0.2"/>
    <row r="46624" x14ac:dyDescent="0.2"/>
    <row r="46625" x14ac:dyDescent="0.2"/>
    <row r="46626" x14ac:dyDescent="0.2"/>
    <row r="46627" x14ac:dyDescent="0.2"/>
    <row r="46628" x14ac:dyDescent="0.2"/>
    <row r="46629" x14ac:dyDescent="0.2"/>
    <row r="46630" x14ac:dyDescent="0.2"/>
    <row r="46631" x14ac:dyDescent="0.2"/>
    <row r="46632" x14ac:dyDescent="0.2"/>
    <row r="46633" x14ac:dyDescent="0.2"/>
    <row r="46634" x14ac:dyDescent="0.2"/>
    <row r="46635" x14ac:dyDescent="0.2"/>
    <row r="46636" x14ac:dyDescent="0.2"/>
    <row r="46637" x14ac:dyDescent="0.2"/>
    <row r="46638" x14ac:dyDescent="0.2"/>
    <row r="46639" x14ac:dyDescent="0.2"/>
    <row r="46640" x14ac:dyDescent="0.2"/>
    <row r="46641" x14ac:dyDescent="0.2"/>
    <row r="46642" x14ac:dyDescent="0.2"/>
    <row r="46643" x14ac:dyDescent="0.2"/>
    <row r="46644" x14ac:dyDescent="0.2"/>
    <row r="46645" x14ac:dyDescent="0.2"/>
    <row r="46646" x14ac:dyDescent="0.2"/>
    <row r="46647" x14ac:dyDescent="0.2"/>
    <row r="46648" x14ac:dyDescent="0.2"/>
    <row r="46649" x14ac:dyDescent="0.2"/>
    <row r="46650" x14ac:dyDescent="0.2"/>
    <row r="46651" x14ac:dyDescent="0.2"/>
    <row r="46652" x14ac:dyDescent="0.2"/>
    <row r="46653" x14ac:dyDescent="0.2"/>
    <row r="46654" x14ac:dyDescent="0.2"/>
    <row r="46655" x14ac:dyDescent="0.2"/>
    <row r="46656" x14ac:dyDescent="0.2"/>
    <row r="46657" x14ac:dyDescent="0.2"/>
    <row r="46658" x14ac:dyDescent="0.2"/>
    <row r="46659" x14ac:dyDescent="0.2"/>
    <row r="46660" x14ac:dyDescent="0.2"/>
    <row r="46661" x14ac:dyDescent="0.2"/>
    <row r="46662" x14ac:dyDescent="0.2"/>
    <row r="46663" x14ac:dyDescent="0.2"/>
    <row r="46664" x14ac:dyDescent="0.2"/>
    <row r="46665" x14ac:dyDescent="0.2"/>
    <row r="46666" x14ac:dyDescent="0.2"/>
    <row r="46667" x14ac:dyDescent="0.2"/>
    <row r="46668" x14ac:dyDescent="0.2"/>
    <row r="46669" x14ac:dyDescent="0.2"/>
    <row r="46670" x14ac:dyDescent="0.2"/>
    <row r="46671" x14ac:dyDescent="0.2"/>
    <row r="46672" x14ac:dyDescent="0.2"/>
    <row r="46673" x14ac:dyDescent="0.2"/>
    <row r="46674" x14ac:dyDescent="0.2"/>
    <row r="46675" x14ac:dyDescent="0.2"/>
    <row r="46676" x14ac:dyDescent="0.2"/>
    <row r="46677" x14ac:dyDescent="0.2"/>
    <row r="46678" x14ac:dyDescent="0.2"/>
    <row r="46679" x14ac:dyDescent="0.2"/>
    <row r="46680" x14ac:dyDescent="0.2"/>
    <row r="46681" x14ac:dyDescent="0.2"/>
    <row r="46682" x14ac:dyDescent="0.2"/>
    <row r="46683" x14ac:dyDescent="0.2"/>
    <row r="46684" x14ac:dyDescent="0.2"/>
    <row r="46685" x14ac:dyDescent="0.2"/>
    <row r="46686" x14ac:dyDescent="0.2"/>
    <row r="46687" x14ac:dyDescent="0.2"/>
    <row r="46688" x14ac:dyDescent="0.2"/>
    <row r="46689" x14ac:dyDescent="0.2"/>
    <row r="46690" x14ac:dyDescent="0.2"/>
    <row r="46691" x14ac:dyDescent="0.2"/>
    <row r="46692" x14ac:dyDescent="0.2"/>
    <row r="46693" x14ac:dyDescent="0.2"/>
    <row r="46694" x14ac:dyDescent="0.2"/>
    <row r="46695" x14ac:dyDescent="0.2"/>
    <row r="46696" x14ac:dyDescent="0.2"/>
    <row r="46697" x14ac:dyDescent="0.2"/>
    <row r="46698" x14ac:dyDescent="0.2"/>
    <row r="46699" x14ac:dyDescent="0.2"/>
    <row r="46700" x14ac:dyDescent="0.2"/>
    <row r="46701" x14ac:dyDescent="0.2"/>
    <row r="46702" x14ac:dyDescent="0.2"/>
    <row r="46703" x14ac:dyDescent="0.2"/>
    <row r="46704" x14ac:dyDescent="0.2"/>
    <row r="46705" x14ac:dyDescent="0.2"/>
    <row r="46706" x14ac:dyDescent="0.2"/>
    <row r="46707" x14ac:dyDescent="0.2"/>
    <row r="46708" x14ac:dyDescent="0.2"/>
    <row r="46709" x14ac:dyDescent="0.2"/>
    <row r="46710" x14ac:dyDescent="0.2"/>
    <row r="46711" x14ac:dyDescent="0.2"/>
    <row r="46712" x14ac:dyDescent="0.2"/>
    <row r="46713" x14ac:dyDescent="0.2"/>
    <row r="46714" x14ac:dyDescent="0.2"/>
    <row r="46715" x14ac:dyDescent="0.2"/>
    <row r="46716" x14ac:dyDescent="0.2"/>
    <row r="46717" x14ac:dyDescent="0.2"/>
    <row r="46718" x14ac:dyDescent="0.2"/>
    <row r="46719" x14ac:dyDescent="0.2"/>
    <row r="46720" x14ac:dyDescent="0.2"/>
    <row r="46721" x14ac:dyDescent="0.2"/>
    <row r="46722" x14ac:dyDescent="0.2"/>
    <row r="46723" x14ac:dyDescent="0.2"/>
    <row r="46724" x14ac:dyDescent="0.2"/>
    <row r="46725" x14ac:dyDescent="0.2"/>
    <row r="46726" x14ac:dyDescent="0.2"/>
    <row r="46727" x14ac:dyDescent="0.2"/>
    <row r="46728" x14ac:dyDescent="0.2"/>
    <row r="46729" x14ac:dyDescent="0.2"/>
    <row r="46730" x14ac:dyDescent="0.2"/>
    <row r="46731" x14ac:dyDescent="0.2"/>
    <row r="46732" x14ac:dyDescent="0.2"/>
    <row r="46733" x14ac:dyDescent="0.2"/>
    <row r="46734" x14ac:dyDescent="0.2"/>
    <row r="46735" x14ac:dyDescent="0.2"/>
    <row r="46736" x14ac:dyDescent="0.2"/>
    <row r="46737" x14ac:dyDescent="0.2"/>
    <row r="46738" x14ac:dyDescent="0.2"/>
    <row r="46739" x14ac:dyDescent="0.2"/>
    <row r="46740" x14ac:dyDescent="0.2"/>
    <row r="46741" x14ac:dyDescent="0.2"/>
    <row r="46742" x14ac:dyDescent="0.2"/>
    <row r="46743" x14ac:dyDescent="0.2"/>
    <row r="46744" x14ac:dyDescent="0.2"/>
    <row r="46745" x14ac:dyDescent="0.2"/>
    <row r="46746" x14ac:dyDescent="0.2"/>
    <row r="46747" x14ac:dyDescent="0.2"/>
    <row r="46748" x14ac:dyDescent="0.2"/>
    <row r="46749" x14ac:dyDescent="0.2"/>
    <row r="46750" x14ac:dyDescent="0.2"/>
    <row r="46751" x14ac:dyDescent="0.2"/>
    <row r="46752" x14ac:dyDescent="0.2"/>
    <row r="46753" x14ac:dyDescent="0.2"/>
    <row r="46754" x14ac:dyDescent="0.2"/>
    <row r="46755" x14ac:dyDescent="0.2"/>
    <row r="46756" x14ac:dyDescent="0.2"/>
    <row r="46757" x14ac:dyDescent="0.2"/>
    <row r="46758" x14ac:dyDescent="0.2"/>
    <row r="46759" x14ac:dyDescent="0.2"/>
    <row r="46760" x14ac:dyDescent="0.2"/>
    <row r="46761" x14ac:dyDescent="0.2"/>
    <row r="46762" x14ac:dyDescent="0.2"/>
    <row r="46763" x14ac:dyDescent="0.2"/>
    <row r="46764" x14ac:dyDescent="0.2"/>
    <row r="46765" x14ac:dyDescent="0.2"/>
    <row r="46766" x14ac:dyDescent="0.2"/>
    <row r="46767" x14ac:dyDescent="0.2"/>
    <row r="46768" x14ac:dyDescent="0.2"/>
    <row r="46769" x14ac:dyDescent="0.2"/>
    <row r="46770" x14ac:dyDescent="0.2"/>
    <row r="46771" x14ac:dyDescent="0.2"/>
    <row r="46772" x14ac:dyDescent="0.2"/>
    <row r="46773" x14ac:dyDescent="0.2"/>
    <row r="46774" x14ac:dyDescent="0.2"/>
    <row r="46775" x14ac:dyDescent="0.2"/>
    <row r="46776" x14ac:dyDescent="0.2"/>
    <row r="46777" x14ac:dyDescent="0.2"/>
    <row r="46778" x14ac:dyDescent="0.2"/>
    <row r="46779" x14ac:dyDescent="0.2"/>
    <row r="46780" x14ac:dyDescent="0.2"/>
    <row r="46781" x14ac:dyDescent="0.2"/>
    <row r="46782" x14ac:dyDescent="0.2"/>
    <row r="46783" x14ac:dyDescent="0.2"/>
    <row r="46784" x14ac:dyDescent="0.2"/>
    <row r="46785" x14ac:dyDescent="0.2"/>
    <row r="46786" x14ac:dyDescent="0.2"/>
    <row r="46787" x14ac:dyDescent="0.2"/>
    <row r="46788" x14ac:dyDescent="0.2"/>
    <row r="46789" x14ac:dyDescent="0.2"/>
    <row r="46790" x14ac:dyDescent="0.2"/>
    <row r="46791" x14ac:dyDescent="0.2"/>
    <row r="46792" x14ac:dyDescent="0.2"/>
    <row r="46793" x14ac:dyDescent="0.2"/>
    <row r="46794" x14ac:dyDescent="0.2"/>
    <row r="46795" x14ac:dyDescent="0.2"/>
    <row r="46796" x14ac:dyDescent="0.2"/>
    <row r="46797" x14ac:dyDescent="0.2"/>
    <row r="46798" x14ac:dyDescent="0.2"/>
    <row r="46799" x14ac:dyDescent="0.2"/>
    <row r="46800" x14ac:dyDescent="0.2"/>
    <row r="46801" x14ac:dyDescent="0.2"/>
    <row r="46802" x14ac:dyDescent="0.2"/>
    <row r="46803" x14ac:dyDescent="0.2"/>
    <row r="46804" x14ac:dyDescent="0.2"/>
    <row r="46805" x14ac:dyDescent="0.2"/>
    <row r="46806" x14ac:dyDescent="0.2"/>
    <row r="46807" x14ac:dyDescent="0.2"/>
    <row r="46808" x14ac:dyDescent="0.2"/>
    <row r="46809" x14ac:dyDescent="0.2"/>
    <row r="46810" x14ac:dyDescent="0.2"/>
    <row r="46811" x14ac:dyDescent="0.2"/>
    <row r="46812" x14ac:dyDescent="0.2"/>
    <row r="46813" x14ac:dyDescent="0.2"/>
    <row r="46814" x14ac:dyDescent="0.2"/>
    <row r="46815" x14ac:dyDescent="0.2"/>
    <row r="46816" x14ac:dyDescent="0.2"/>
    <row r="46817" x14ac:dyDescent="0.2"/>
    <row r="46818" x14ac:dyDescent="0.2"/>
    <row r="46819" x14ac:dyDescent="0.2"/>
    <row r="46820" x14ac:dyDescent="0.2"/>
    <row r="46821" x14ac:dyDescent="0.2"/>
    <row r="46822" x14ac:dyDescent="0.2"/>
    <row r="46823" x14ac:dyDescent="0.2"/>
    <row r="46824" x14ac:dyDescent="0.2"/>
    <row r="46825" x14ac:dyDescent="0.2"/>
    <row r="46826" x14ac:dyDescent="0.2"/>
    <row r="46827" x14ac:dyDescent="0.2"/>
    <row r="46828" x14ac:dyDescent="0.2"/>
    <row r="46829" x14ac:dyDescent="0.2"/>
    <row r="46830" x14ac:dyDescent="0.2"/>
    <row r="46831" x14ac:dyDescent="0.2"/>
    <row r="46832" x14ac:dyDescent="0.2"/>
    <row r="46833" x14ac:dyDescent="0.2"/>
    <row r="46834" x14ac:dyDescent="0.2"/>
    <row r="46835" x14ac:dyDescent="0.2"/>
    <row r="46836" x14ac:dyDescent="0.2"/>
    <row r="46837" x14ac:dyDescent="0.2"/>
    <row r="46838" x14ac:dyDescent="0.2"/>
    <row r="46839" x14ac:dyDescent="0.2"/>
    <row r="46840" x14ac:dyDescent="0.2"/>
    <row r="46841" x14ac:dyDescent="0.2"/>
    <row r="46842" x14ac:dyDescent="0.2"/>
    <row r="46843" x14ac:dyDescent="0.2"/>
    <row r="46844" x14ac:dyDescent="0.2"/>
    <row r="46845" x14ac:dyDescent="0.2"/>
    <row r="46846" x14ac:dyDescent="0.2"/>
    <row r="46847" x14ac:dyDescent="0.2"/>
    <row r="46848" x14ac:dyDescent="0.2"/>
    <row r="46849" x14ac:dyDescent="0.2"/>
    <row r="46850" x14ac:dyDescent="0.2"/>
    <row r="46851" x14ac:dyDescent="0.2"/>
    <row r="46852" x14ac:dyDescent="0.2"/>
    <row r="46853" x14ac:dyDescent="0.2"/>
    <row r="46854" x14ac:dyDescent="0.2"/>
    <row r="46855" x14ac:dyDescent="0.2"/>
    <row r="46856" x14ac:dyDescent="0.2"/>
    <row r="46857" x14ac:dyDescent="0.2"/>
    <row r="46858" x14ac:dyDescent="0.2"/>
    <row r="46859" x14ac:dyDescent="0.2"/>
    <row r="46860" x14ac:dyDescent="0.2"/>
    <row r="46861" x14ac:dyDescent="0.2"/>
    <row r="46862" x14ac:dyDescent="0.2"/>
    <row r="46863" x14ac:dyDescent="0.2"/>
    <row r="46864" x14ac:dyDescent="0.2"/>
    <row r="46865" x14ac:dyDescent="0.2"/>
    <row r="46866" x14ac:dyDescent="0.2"/>
    <row r="46867" x14ac:dyDescent="0.2"/>
    <row r="46868" x14ac:dyDescent="0.2"/>
    <row r="46869" x14ac:dyDescent="0.2"/>
    <row r="46870" x14ac:dyDescent="0.2"/>
    <row r="46871" x14ac:dyDescent="0.2"/>
    <row r="46872" x14ac:dyDescent="0.2"/>
    <row r="46873" x14ac:dyDescent="0.2"/>
    <row r="46874" x14ac:dyDescent="0.2"/>
    <row r="46875" x14ac:dyDescent="0.2"/>
    <row r="46876" x14ac:dyDescent="0.2"/>
    <row r="46877" x14ac:dyDescent="0.2"/>
    <row r="46878" x14ac:dyDescent="0.2"/>
    <row r="46879" x14ac:dyDescent="0.2"/>
    <row r="46880" x14ac:dyDescent="0.2"/>
    <row r="46881" x14ac:dyDescent="0.2"/>
    <row r="46882" x14ac:dyDescent="0.2"/>
    <row r="46883" x14ac:dyDescent="0.2"/>
    <row r="46884" x14ac:dyDescent="0.2"/>
    <row r="46885" x14ac:dyDescent="0.2"/>
    <row r="46886" x14ac:dyDescent="0.2"/>
    <row r="46887" x14ac:dyDescent="0.2"/>
    <row r="46888" x14ac:dyDescent="0.2"/>
    <row r="46889" x14ac:dyDescent="0.2"/>
    <row r="46890" x14ac:dyDescent="0.2"/>
    <row r="46891" x14ac:dyDescent="0.2"/>
    <row r="46892" x14ac:dyDescent="0.2"/>
    <row r="46893" x14ac:dyDescent="0.2"/>
    <row r="46894" x14ac:dyDescent="0.2"/>
    <row r="46895" x14ac:dyDescent="0.2"/>
    <row r="46896" x14ac:dyDescent="0.2"/>
    <row r="46897" x14ac:dyDescent="0.2"/>
    <row r="46898" x14ac:dyDescent="0.2"/>
    <row r="46899" x14ac:dyDescent="0.2"/>
    <row r="46900" x14ac:dyDescent="0.2"/>
    <row r="46901" x14ac:dyDescent="0.2"/>
    <row r="46902" x14ac:dyDescent="0.2"/>
    <row r="46903" x14ac:dyDescent="0.2"/>
    <row r="46904" x14ac:dyDescent="0.2"/>
    <row r="46905" x14ac:dyDescent="0.2"/>
    <row r="46906" x14ac:dyDescent="0.2"/>
    <row r="46907" x14ac:dyDescent="0.2"/>
    <row r="46908" x14ac:dyDescent="0.2"/>
    <row r="46909" x14ac:dyDescent="0.2"/>
    <row r="46910" x14ac:dyDescent="0.2"/>
    <row r="46911" x14ac:dyDescent="0.2"/>
    <row r="46912" x14ac:dyDescent="0.2"/>
    <row r="46913" x14ac:dyDescent="0.2"/>
    <row r="46914" x14ac:dyDescent="0.2"/>
    <row r="46915" x14ac:dyDescent="0.2"/>
    <row r="46916" x14ac:dyDescent="0.2"/>
    <row r="46917" x14ac:dyDescent="0.2"/>
    <row r="46918" x14ac:dyDescent="0.2"/>
    <row r="46919" x14ac:dyDescent="0.2"/>
    <row r="46920" x14ac:dyDescent="0.2"/>
    <row r="46921" x14ac:dyDescent="0.2"/>
    <row r="46922" x14ac:dyDescent="0.2"/>
    <row r="46923" x14ac:dyDescent="0.2"/>
    <row r="46924" x14ac:dyDescent="0.2"/>
    <row r="46925" x14ac:dyDescent="0.2"/>
    <row r="46926" x14ac:dyDescent="0.2"/>
    <row r="46927" x14ac:dyDescent="0.2"/>
    <row r="46928" x14ac:dyDescent="0.2"/>
    <row r="46929" x14ac:dyDescent="0.2"/>
    <row r="46930" x14ac:dyDescent="0.2"/>
    <row r="46931" x14ac:dyDescent="0.2"/>
    <row r="46932" x14ac:dyDescent="0.2"/>
    <row r="46933" x14ac:dyDescent="0.2"/>
    <row r="46934" x14ac:dyDescent="0.2"/>
    <row r="46935" x14ac:dyDescent="0.2"/>
    <row r="46936" x14ac:dyDescent="0.2"/>
    <row r="46937" x14ac:dyDescent="0.2"/>
    <row r="46938" x14ac:dyDescent="0.2"/>
    <row r="46939" x14ac:dyDescent="0.2"/>
    <row r="46940" x14ac:dyDescent="0.2"/>
    <row r="46941" x14ac:dyDescent="0.2"/>
    <row r="46942" x14ac:dyDescent="0.2"/>
    <row r="46943" x14ac:dyDescent="0.2"/>
    <row r="46944" x14ac:dyDescent="0.2"/>
    <row r="46945" x14ac:dyDescent="0.2"/>
    <row r="46946" x14ac:dyDescent="0.2"/>
    <row r="46947" x14ac:dyDescent="0.2"/>
    <row r="46948" x14ac:dyDescent="0.2"/>
    <row r="46949" x14ac:dyDescent="0.2"/>
    <row r="46950" x14ac:dyDescent="0.2"/>
    <row r="46951" x14ac:dyDescent="0.2"/>
    <row r="46952" x14ac:dyDescent="0.2"/>
    <row r="46953" x14ac:dyDescent="0.2"/>
    <row r="46954" x14ac:dyDescent="0.2"/>
    <row r="46955" x14ac:dyDescent="0.2"/>
    <row r="46956" x14ac:dyDescent="0.2"/>
    <row r="46957" x14ac:dyDescent="0.2"/>
    <row r="46958" x14ac:dyDescent="0.2"/>
    <row r="46959" x14ac:dyDescent="0.2"/>
    <row r="46960" x14ac:dyDescent="0.2"/>
    <row r="46961" x14ac:dyDescent="0.2"/>
    <row r="46962" x14ac:dyDescent="0.2"/>
    <row r="46963" x14ac:dyDescent="0.2"/>
    <row r="46964" x14ac:dyDescent="0.2"/>
    <row r="46965" x14ac:dyDescent="0.2"/>
    <row r="46966" x14ac:dyDescent="0.2"/>
    <row r="46967" x14ac:dyDescent="0.2"/>
    <row r="46968" x14ac:dyDescent="0.2"/>
    <row r="46969" x14ac:dyDescent="0.2"/>
    <row r="46970" x14ac:dyDescent="0.2"/>
    <row r="46971" x14ac:dyDescent="0.2"/>
    <row r="46972" x14ac:dyDescent="0.2"/>
    <row r="46973" x14ac:dyDescent="0.2"/>
    <row r="46974" x14ac:dyDescent="0.2"/>
    <row r="46975" x14ac:dyDescent="0.2"/>
    <row r="46976" x14ac:dyDescent="0.2"/>
    <row r="46977" x14ac:dyDescent="0.2"/>
    <row r="46978" x14ac:dyDescent="0.2"/>
    <row r="46979" x14ac:dyDescent="0.2"/>
    <row r="46980" x14ac:dyDescent="0.2"/>
    <row r="46981" x14ac:dyDescent="0.2"/>
    <row r="46982" x14ac:dyDescent="0.2"/>
    <row r="46983" x14ac:dyDescent="0.2"/>
    <row r="46984" x14ac:dyDescent="0.2"/>
    <row r="46985" x14ac:dyDescent="0.2"/>
    <row r="46986" x14ac:dyDescent="0.2"/>
    <row r="46987" x14ac:dyDescent="0.2"/>
    <row r="46988" x14ac:dyDescent="0.2"/>
    <row r="46989" x14ac:dyDescent="0.2"/>
    <row r="46990" x14ac:dyDescent="0.2"/>
    <row r="46991" x14ac:dyDescent="0.2"/>
    <row r="46992" x14ac:dyDescent="0.2"/>
    <row r="46993" x14ac:dyDescent="0.2"/>
    <row r="46994" x14ac:dyDescent="0.2"/>
    <row r="46995" x14ac:dyDescent="0.2"/>
    <row r="46996" x14ac:dyDescent="0.2"/>
    <row r="46997" x14ac:dyDescent="0.2"/>
    <row r="46998" x14ac:dyDescent="0.2"/>
    <row r="46999" x14ac:dyDescent="0.2"/>
    <row r="47000" x14ac:dyDescent="0.2"/>
    <row r="47001" x14ac:dyDescent="0.2"/>
    <row r="47002" x14ac:dyDescent="0.2"/>
    <row r="47003" x14ac:dyDescent="0.2"/>
    <row r="47004" x14ac:dyDescent="0.2"/>
    <row r="47005" x14ac:dyDescent="0.2"/>
    <row r="47006" x14ac:dyDescent="0.2"/>
    <row r="47007" x14ac:dyDescent="0.2"/>
    <row r="47008" x14ac:dyDescent="0.2"/>
    <row r="47009" x14ac:dyDescent="0.2"/>
    <row r="47010" x14ac:dyDescent="0.2"/>
    <row r="47011" x14ac:dyDescent="0.2"/>
    <row r="47012" x14ac:dyDescent="0.2"/>
    <row r="47013" x14ac:dyDescent="0.2"/>
    <row r="47014" x14ac:dyDescent="0.2"/>
    <row r="47015" x14ac:dyDescent="0.2"/>
    <row r="47016" x14ac:dyDescent="0.2"/>
    <row r="47017" x14ac:dyDescent="0.2"/>
    <row r="47018" x14ac:dyDescent="0.2"/>
    <row r="47019" x14ac:dyDescent="0.2"/>
    <row r="47020" x14ac:dyDescent="0.2"/>
    <row r="47021" x14ac:dyDescent="0.2"/>
    <row r="47022" x14ac:dyDescent="0.2"/>
    <row r="47023" x14ac:dyDescent="0.2"/>
    <row r="47024" x14ac:dyDescent="0.2"/>
    <row r="47025" x14ac:dyDescent="0.2"/>
    <row r="47026" x14ac:dyDescent="0.2"/>
    <row r="47027" x14ac:dyDescent="0.2"/>
    <row r="47028" x14ac:dyDescent="0.2"/>
    <row r="47029" x14ac:dyDescent="0.2"/>
    <row r="47030" x14ac:dyDescent="0.2"/>
    <row r="47031" x14ac:dyDescent="0.2"/>
    <row r="47032" x14ac:dyDescent="0.2"/>
    <row r="47033" x14ac:dyDescent="0.2"/>
    <row r="47034" x14ac:dyDescent="0.2"/>
    <row r="47035" x14ac:dyDescent="0.2"/>
    <row r="47036" x14ac:dyDescent="0.2"/>
    <row r="47037" x14ac:dyDescent="0.2"/>
    <row r="47038" x14ac:dyDescent="0.2"/>
    <row r="47039" x14ac:dyDescent="0.2"/>
    <row r="47040" x14ac:dyDescent="0.2"/>
    <row r="47041" x14ac:dyDescent="0.2"/>
    <row r="47042" x14ac:dyDescent="0.2"/>
    <row r="47043" x14ac:dyDescent="0.2"/>
    <row r="47044" x14ac:dyDescent="0.2"/>
    <row r="47045" x14ac:dyDescent="0.2"/>
    <row r="47046" x14ac:dyDescent="0.2"/>
    <row r="47047" x14ac:dyDescent="0.2"/>
    <row r="47048" x14ac:dyDescent="0.2"/>
    <row r="47049" x14ac:dyDescent="0.2"/>
    <row r="47050" x14ac:dyDescent="0.2"/>
    <row r="47051" x14ac:dyDescent="0.2"/>
    <row r="47052" x14ac:dyDescent="0.2"/>
    <row r="47053" x14ac:dyDescent="0.2"/>
    <row r="47054" x14ac:dyDescent="0.2"/>
    <row r="47055" x14ac:dyDescent="0.2"/>
    <row r="47056" x14ac:dyDescent="0.2"/>
    <row r="47057" x14ac:dyDescent="0.2"/>
    <row r="47058" x14ac:dyDescent="0.2"/>
    <row r="47059" x14ac:dyDescent="0.2"/>
    <row r="47060" x14ac:dyDescent="0.2"/>
    <row r="47061" x14ac:dyDescent="0.2"/>
    <row r="47062" x14ac:dyDescent="0.2"/>
    <row r="47063" x14ac:dyDescent="0.2"/>
    <row r="47064" x14ac:dyDescent="0.2"/>
    <row r="47065" x14ac:dyDescent="0.2"/>
    <row r="47066" x14ac:dyDescent="0.2"/>
    <row r="47067" x14ac:dyDescent="0.2"/>
    <row r="47068" x14ac:dyDescent="0.2"/>
    <row r="47069" x14ac:dyDescent="0.2"/>
    <row r="47070" x14ac:dyDescent="0.2"/>
    <row r="47071" x14ac:dyDescent="0.2"/>
    <row r="47072" x14ac:dyDescent="0.2"/>
    <row r="47073" x14ac:dyDescent="0.2"/>
    <row r="47074" x14ac:dyDescent="0.2"/>
    <row r="47075" x14ac:dyDescent="0.2"/>
    <row r="47076" x14ac:dyDescent="0.2"/>
    <row r="47077" x14ac:dyDescent="0.2"/>
    <row r="47078" x14ac:dyDescent="0.2"/>
    <row r="47079" x14ac:dyDescent="0.2"/>
    <row r="47080" x14ac:dyDescent="0.2"/>
    <row r="47081" x14ac:dyDescent="0.2"/>
    <row r="47082" x14ac:dyDescent="0.2"/>
    <row r="47083" x14ac:dyDescent="0.2"/>
    <row r="47084" x14ac:dyDescent="0.2"/>
    <row r="47085" x14ac:dyDescent="0.2"/>
    <row r="47086" x14ac:dyDescent="0.2"/>
    <row r="47087" x14ac:dyDescent="0.2"/>
    <row r="47088" x14ac:dyDescent="0.2"/>
    <row r="47089" x14ac:dyDescent="0.2"/>
    <row r="47090" x14ac:dyDescent="0.2"/>
    <row r="47091" x14ac:dyDescent="0.2"/>
    <row r="47092" x14ac:dyDescent="0.2"/>
    <row r="47093" x14ac:dyDescent="0.2"/>
    <row r="47094" x14ac:dyDescent="0.2"/>
    <row r="47095" x14ac:dyDescent="0.2"/>
    <row r="47096" x14ac:dyDescent="0.2"/>
    <row r="47097" x14ac:dyDescent="0.2"/>
    <row r="47098" x14ac:dyDescent="0.2"/>
    <row r="47099" x14ac:dyDescent="0.2"/>
    <row r="47100" x14ac:dyDescent="0.2"/>
    <row r="47101" x14ac:dyDescent="0.2"/>
    <row r="47102" x14ac:dyDescent="0.2"/>
    <row r="47103" x14ac:dyDescent="0.2"/>
    <row r="47104" x14ac:dyDescent="0.2"/>
    <row r="47105" x14ac:dyDescent="0.2"/>
    <row r="47106" x14ac:dyDescent="0.2"/>
    <row r="47107" x14ac:dyDescent="0.2"/>
    <row r="47108" x14ac:dyDescent="0.2"/>
    <row r="47109" x14ac:dyDescent="0.2"/>
    <row r="47110" x14ac:dyDescent="0.2"/>
    <row r="47111" x14ac:dyDescent="0.2"/>
    <row r="47112" x14ac:dyDescent="0.2"/>
    <row r="47113" x14ac:dyDescent="0.2"/>
    <row r="47114" x14ac:dyDescent="0.2"/>
    <row r="47115" x14ac:dyDescent="0.2"/>
    <row r="47116" x14ac:dyDescent="0.2"/>
    <row r="47117" x14ac:dyDescent="0.2"/>
    <row r="47118" x14ac:dyDescent="0.2"/>
    <row r="47119" x14ac:dyDescent="0.2"/>
    <row r="47120" x14ac:dyDescent="0.2"/>
    <row r="47121" x14ac:dyDescent="0.2"/>
    <row r="47122" x14ac:dyDescent="0.2"/>
    <row r="47123" x14ac:dyDescent="0.2"/>
    <row r="47124" x14ac:dyDescent="0.2"/>
    <row r="47125" x14ac:dyDescent="0.2"/>
    <row r="47126" x14ac:dyDescent="0.2"/>
    <row r="47127" x14ac:dyDescent="0.2"/>
    <row r="47128" x14ac:dyDescent="0.2"/>
    <row r="47129" x14ac:dyDescent="0.2"/>
    <row r="47130" x14ac:dyDescent="0.2"/>
    <row r="47131" x14ac:dyDescent="0.2"/>
    <row r="47132" x14ac:dyDescent="0.2"/>
    <row r="47133" x14ac:dyDescent="0.2"/>
    <row r="47134" x14ac:dyDescent="0.2"/>
    <row r="47135" x14ac:dyDescent="0.2"/>
    <row r="47136" x14ac:dyDescent="0.2"/>
    <row r="47137" x14ac:dyDescent="0.2"/>
    <row r="47138" x14ac:dyDescent="0.2"/>
    <row r="47139" x14ac:dyDescent="0.2"/>
    <row r="47140" x14ac:dyDescent="0.2"/>
    <row r="47141" x14ac:dyDescent="0.2"/>
    <row r="47142" x14ac:dyDescent="0.2"/>
    <row r="47143" x14ac:dyDescent="0.2"/>
    <row r="47144" x14ac:dyDescent="0.2"/>
    <row r="47145" x14ac:dyDescent="0.2"/>
    <row r="47146" x14ac:dyDescent="0.2"/>
    <row r="47147" x14ac:dyDescent="0.2"/>
    <row r="47148" x14ac:dyDescent="0.2"/>
    <row r="47149" x14ac:dyDescent="0.2"/>
    <row r="47150" x14ac:dyDescent="0.2"/>
    <row r="47151" x14ac:dyDescent="0.2"/>
    <row r="47152" x14ac:dyDescent="0.2"/>
    <row r="47153" x14ac:dyDescent="0.2"/>
    <row r="47154" x14ac:dyDescent="0.2"/>
    <row r="47155" x14ac:dyDescent="0.2"/>
    <row r="47156" x14ac:dyDescent="0.2"/>
    <row r="47157" x14ac:dyDescent="0.2"/>
    <row r="47158" x14ac:dyDescent="0.2"/>
    <row r="47159" x14ac:dyDescent="0.2"/>
    <row r="47160" x14ac:dyDescent="0.2"/>
    <row r="47161" x14ac:dyDescent="0.2"/>
    <row r="47162" x14ac:dyDescent="0.2"/>
    <row r="47163" x14ac:dyDescent="0.2"/>
    <row r="47164" x14ac:dyDescent="0.2"/>
    <row r="47165" x14ac:dyDescent="0.2"/>
    <row r="47166" x14ac:dyDescent="0.2"/>
    <row r="47167" x14ac:dyDescent="0.2"/>
    <row r="47168" x14ac:dyDescent="0.2"/>
    <row r="47169" x14ac:dyDescent="0.2"/>
    <row r="47170" x14ac:dyDescent="0.2"/>
    <row r="47171" x14ac:dyDescent="0.2"/>
    <row r="47172" x14ac:dyDescent="0.2"/>
    <row r="47173" x14ac:dyDescent="0.2"/>
    <row r="47174" x14ac:dyDescent="0.2"/>
    <row r="47175" x14ac:dyDescent="0.2"/>
    <row r="47176" x14ac:dyDescent="0.2"/>
    <row r="47177" x14ac:dyDescent="0.2"/>
    <row r="47178" x14ac:dyDescent="0.2"/>
    <row r="47179" x14ac:dyDescent="0.2"/>
    <row r="47180" x14ac:dyDescent="0.2"/>
    <row r="47181" x14ac:dyDescent="0.2"/>
    <row r="47182" x14ac:dyDescent="0.2"/>
    <row r="47183" x14ac:dyDescent="0.2"/>
    <row r="47184" x14ac:dyDescent="0.2"/>
    <row r="47185" x14ac:dyDescent="0.2"/>
    <row r="47186" x14ac:dyDescent="0.2"/>
    <row r="47187" x14ac:dyDescent="0.2"/>
    <row r="47188" x14ac:dyDescent="0.2"/>
    <row r="47189" x14ac:dyDescent="0.2"/>
    <row r="47190" x14ac:dyDescent="0.2"/>
    <row r="47191" x14ac:dyDescent="0.2"/>
    <row r="47192" x14ac:dyDescent="0.2"/>
    <row r="47193" x14ac:dyDescent="0.2"/>
    <row r="47194" x14ac:dyDescent="0.2"/>
    <row r="47195" x14ac:dyDescent="0.2"/>
    <row r="47196" x14ac:dyDescent="0.2"/>
    <row r="47197" x14ac:dyDescent="0.2"/>
    <row r="47198" x14ac:dyDescent="0.2"/>
    <row r="47199" x14ac:dyDescent="0.2"/>
    <row r="47200" x14ac:dyDescent="0.2"/>
    <row r="47201" x14ac:dyDescent="0.2"/>
    <row r="47202" x14ac:dyDescent="0.2"/>
    <row r="47203" x14ac:dyDescent="0.2"/>
    <row r="47204" x14ac:dyDescent="0.2"/>
    <row r="47205" x14ac:dyDescent="0.2"/>
    <row r="47206" x14ac:dyDescent="0.2"/>
    <row r="47207" x14ac:dyDescent="0.2"/>
    <row r="47208" x14ac:dyDescent="0.2"/>
    <row r="47209" x14ac:dyDescent="0.2"/>
    <row r="47210" x14ac:dyDescent="0.2"/>
    <row r="47211" x14ac:dyDescent="0.2"/>
    <row r="47212" x14ac:dyDescent="0.2"/>
    <row r="47213" x14ac:dyDescent="0.2"/>
    <row r="47214" x14ac:dyDescent="0.2"/>
    <row r="47215" x14ac:dyDescent="0.2"/>
    <row r="47216" x14ac:dyDescent="0.2"/>
    <row r="47217" x14ac:dyDescent="0.2"/>
    <row r="47218" x14ac:dyDescent="0.2"/>
    <row r="47219" x14ac:dyDescent="0.2"/>
    <row r="47220" x14ac:dyDescent="0.2"/>
    <row r="47221" x14ac:dyDescent="0.2"/>
    <row r="47222" x14ac:dyDescent="0.2"/>
    <row r="47223" x14ac:dyDescent="0.2"/>
    <row r="47224" x14ac:dyDescent="0.2"/>
    <row r="47225" x14ac:dyDescent="0.2"/>
    <row r="47226" x14ac:dyDescent="0.2"/>
    <row r="47227" x14ac:dyDescent="0.2"/>
    <row r="47228" x14ac:dyDescent="0.2"/>
    <row r="47229" x14ac:dyDescent="0.2"/>
    <row r="47230" x14ac:dyDescent="0.2"/>
    <row r="47231" x14ac:dyDescent="0.2"/>
    <row r="47232" x14ac:dyDescent="0.2"/>
    <row r="47233" x14ac:dyDescent="0.2"/>
    <row r="47234" x14ac:dyDescent="0.2"/>
    <row r="47235" x14ac:dyDescent="0.2"/>
    <row r="47236" x14ac:dyDescent="0.2"/>
    <row r="47237" x14ac:dyDescent="0.2"/>
    <row r="47238" x14ac:dyDescent="0.2"/>
    <row r="47239" x14ac:dyDescent="0.2"/>
    <row r="47240" x14ac:dyDescent="0.2"/>
    <row r="47241" x14ac:dyDescent="0.2"/>
    <row r="47242" x14ac:dyDescent="0.2"/>
    <row r="47243" x14ac:dyDescent="0.2"/>
    <row r="47244" x14ac:dyDescent="0.2"/>
    <row r="47245" x14ac:dyDescent="0.2"/>
    <row r="47246" x14ac:dyDescent="0.2"/>
    <row r="47247" x14ac:dyDescent="0.2"/>
    <row r="47248" x14ac:dyDescent="0.2"/>
    <row r="47249" x14ac:dyDescent="0.2"/>
    <row r="47250" x14ac:dyDescent="0.2"/>
    <row r="47251" x14ac:dyDescent="0.2"/>
    <row r="47252" x14ac:dyDescent="0.2"/>
    <row r="47253" x14ac:dyDescent="0.2"/>
    <row r="47254" x14ac:dyDescent="0.2"/>
    <row r="47255" x14ac:dyDescent="0.2"/>
    <row r="47256" x14ac:dyDescent="0.2"/>
    <row r="47257" x14ac:dyDescent="0.2"/>
    <row r="47258" x14ac:dyDescent="0.2"/>
    <row r="47259" x14ac:dyDescent="0.2"/>
    <row r="47260" x14ac:dyDescent="0.2"/>
    <row r="47261" x14ac:dyDescent="0.2"/>
    <row r="47262" x14ac:dyDescent="0.2"/>
    <row r="47263" x14ac:dyDescent="0.2"/>
    <row r="47264" x14ac:dyDescent="0.2"/>
    <row r="47265" x14ac:dyDescent="0.2"/>
    <row r="47266" x14ac:dyDescent="0.2"/>
    <row r="47267" x14ac:dyDescent="0.2"/>
    <row r="47268" x14ac:dyDescent="0.2"/>
    <row r="47269" x14ac:dyDescent="0.2"/>
    <row r="47270" x14ac:dyDescent="0.2"/>
    <row r="47271" x14ac:dyDescent="0.2"/>
    <row r="47272" x14ac:dyDescent="0.2"/>
    <row r="47273" x14ac:dyDescent="0.2"/>
    <row r="47274" x14ac:dyDescent="0.2"/>
    <row r="47275" x14ac:dyDescent="0.2"/>
    <row r="47276" x14ac:dyDescent="0.2"/>
    <row r="47277" x14ac:dyDescent="0.2"/>
    <row r="47278" x14ac:dyDescent="0.2"/>
    <row r="47279" x14ac:dyDescent="0.2"/>
    <row r="47280" x14ac:dyDescent="0.2"/>
    <row r="47281" x14ac:dyDescent="0.2"/>
    <row r="47282" x14ac:dyDescent="0.2"/>
    <row r="47283" x14ac:dyDescent="0.2"/>
    <row r="47284" x14ac:dyDescent="0.2"/>
    <row r="47285" x14ac:dyDescent="0.2"/>
    <row r="47286" x14ac:dyDescent="0.2"/>
    <row r="47287" x14ac:dyDescent="0.2"/>
    <row r="47288" x14ac:dyDescent="0.2"/>
    <row r="47289" x14ac:dyDescent="0.2"/>
    <row r="47290" x14ac:dyDescent="0.2"/>
    <row r="47291" x14ac:dyDescent="0.2"/>
    <row r="47292" x14ac:dyDescent="0.2"/>
    <row r="47293" x14ac:dyDescent="0.2"/>
    <row r="47294" x14ac:dyDescent="0.2"/>
    <row r="47295" x14ac:dyDescent="0.2"/>
    <row r="47296" x14ac:dyDescent="0.2"/>
    <row r="47297" x14ac:dyDescent="0.2"/>
    <row r="47298" x14ac:dyDescent="0.2"/>
    <row r="47299" x14ac:dyDescent="0.2"/>
    <row r="47300" x14ac:dyDescent="0.2"/>
    <row r="47301" x14ac:dyDescent="0.2"/>
    <row r="47302" x14ac:dyDescent="0.2"/>
    <row r="47303" x14ac:dyDescent="0.2"/>
    <row r="47304" x14ac:dyDescent="0.2"/>
    <row r="47305" x14ac:dyDescent="0.2"/>
    <row r="47306" x14ac:dyDescent="0.2"/>
    <row r="47307" x14ac:dyDescent="0.2"/>
    <row r="47308" x14ac:dyDescent="0.2"/>
    <row r="47309" x14ac:dyDescent="0.2"/>
    <row r="47310" x14ac:dyDescent="0.2"/>
    <row r="47311" x14ac:dyDescent="0.2"/>
    <row r="47312" x14ac:dyDescent="0.2"/>
    <row r="47313" x14ac:dyDescent="0.2"/>
    <row r="47314" x14ac:dyDescent="0.2"/>
    <row r="47315" x14ac:dyDescent="0.2"/>
    <row r="47316" x14ac:dyDescent="0.2"/>
    <row r="47317" x14ac:dyDescent="0.2"/>
    <row r="47318" x14ac:dyDescent="0.2"/>
    <row r="47319" x14ac:dyDescent="0.2"/>
    <row r="47320" x14ac:dyDescent="0.2"/>
    <row r="47321" x14ac:dyDescent="0.2"/>
    <row r="47322" x14ac:dyDescent="0.2"/>
    <row r="47323" x14ac:dyDescent="0.2"/>
    <row r="47324" x14ac:dyDescent="0.2"/>
    <row r="47325" x14ac:dyDescent="0.2"/>
    <row r="47326" x14ac:dyDescent="0.2"/>
    <row r="47327" x14ac:dyDescent="0.2"/>
    <row r="47328" x14ac:dyDescent="0.2"/>
    <row r="47329" x14ac:dyDescent="0.2"/>
    <row r="47330" x14ac:dyDescent="0.2"/>
    <row r="47331" x14ac:dyDescent="0.2"/>
    <row r="47332" x14ac:dyDescent="0.2"/>
    <row r="47333" x14ac:dyDescent="0.2"/>
    <row r="47334" x14ac:dyDescent="0.2"/>
    <row r="47335" x14ac:dyDescent="0.2"/>
    <row r="47336" x14ac:dyDescent="0.2"/>
    <row r="47337" x14ac:dyDescent="0.2"/>
    <row r="47338" x14ac:dyDescent="0.2"/>
    <row r="47339" x14ac:dyDescent="0.2"/>
    <row r="47340" x14ac:dyDescent="0.2"/>
    <row r="47341" x14ac:dyDescent="0.2"/>
    <row r="47342" x14ac:dyDescent="0.2"/>
    <row r="47343" x14ac:dyDescent="0.2"/>
    <row r="47344" x14ac:dyDescent="0.2"/>
    <row r="47345" x14ac:dyDescent="0.2"/>
    <row r="47346" x14ac:dyDescent="0.2"/>
    <row r="47347" x14ac:dyDescent="0.2"/>
    <row r="47348" x14ac:dyDescent="0.2"/>
    <row r="47349" x14ac:dyDescent="0.2"/>
    <row r="47350" x14ac:dyDescent="0.2"/>
    <row r="47351" x14ac:dyDescent="0.2"/>
    <row r="47352" x14ac:dyDescent="0.2"/>
    <row r="47353" x14ac:dyDescent="0.2"/>
    <row r="47354" x14ac:dyDescent="0.2"/>
    <row r="47355" x14ac:dyDescent="0.2"/>
    <row r="47356" x14ac:dyDescent="0.2"/>
    <row r="47357" x14ac:dyDescent="0.2"/>
    <row r="47358" x14ac:dyDescent="0.2"/>
    <row r="47359" x14ac:dyDescent="0.2"/>
    <row r="47360" x14ac:dyDescent="0.2"/>
    <row r="47361" x14ac:dyDescent="0.2"/>
    <row r="47362" x14ac:dyDescent="0.2"/>
    <row r="47363" x14ac:dyDescent="0.2"/>
    <row r="47364" x14ac:dyDescent="0.2"/>
    <row r="47365" x14ac:dyDescent="0.2"/>
    <row r="47366" x14ac:dyDescent="0.2"/>
    <row r="47367" x14ac:dyDescent="0.2"/>
    <row r="47368" x14ac:dyDescent="0.2"/>
    <row r="47369" x14ac:dyDescent="0.2"/>
    <row r="47370" x14ac:dyDescent="0.2"/>
    <row r="47371" x14ac:dyDescent="0.2"/>
    <row r="47372" x14ac:dyDescent="0.2"/>
    <row r="47373" x14ac:dyDescent="0.2"/>
    <row r="47374" x14ac:dyDescent="0.2"/>
    <row r="47375" x14ac:dyDescent="0.2"/>
    <row r="47376" x14ac:dyDescent="0.2"/>
    <row r="47377" x14ac:dyDescent="0.2"/>
    <row r="47378" x14ac:dyDescent="0.2"/>
    <row r="47379" x14ac:dyDescent="0.2"/>
    <row r="47380" x14ac:dyDescent="0.2"/>
    <row r="47381" x14ac:dyDescent="0.2"/>
    <row r="47382" x14ac:dyDescent="0.2"/>
    <row r="47383" x14ac:dyDescent="0.2"/>
    <row r="47384" x14ac:dyDescent="0.2"/>
    <row r="47385" x14ac:dyDescent="0.2"/>
    <row r="47386" x14ac:dyDescent="0.2"/>
    <row r="47387" x14ac:dyDescent="0.2"/>
    <row r="47388" x14ac:dyDescent="0.2"/>
    <row r="47389" x14ac:dyDescent="0.2"/>
    <row r="47390" x14ac:dyDescent="0.2"/>
    <row r="47391" x14ac:dyDescent="0.2"/>
    <row r="47392" x14ac:dyDescent="0.2"/>
    <row r="47393" x14ac:dyDescent="0.2"/>
    <row r="47394" x14ac:dyDescent="0.2"/>
    <row r="47395" x14ac:dyDescent="0.2"/>
    <row r="47396" x14ac:dyDescent="0.2"/>
    <row r="47397" x14ac:dyDescent="0.2"/>
    <row r="47398" x14ac:dyDescent="0.2"/>
    <row r="47399" x14ac:dyDescent="0.2"/>
    <row r="47400" x14ac:dyDescent="0.2"/>
    <row r="47401" x14ac:dyDescent="0.2"/>
    <row r="47402" x14ac:dyDescent="0.2"/>
    <row r="47403" x14ac:dyDescent="0.2"/>
    <row r="47404" x14ac:dyDescent="0.2"/>
    <row r="47405" x14ac:dyDescent="0.2"/>
    <row r="47406" x14ac:dyDescent="0.2"/>
    <row r="47407" x14ac:dyDescent="0.2"/>
    <row r="47408" x14ac:dyDescent="0.2"/>
    <row r="47409" x14ac:dyDescent="0.2"/>
    <row r="47410" x14ac:dyDescent="0.2"/>
    <row r="47411" x14ac:dyDescent="0.2"/>
    <row r="47412" x14ac:dyDescent="0.2"/>
    <row r="47413" x14ac:dyDescent="0.2"/>
    <row r="47414" x14ac:dyDescent="0.2"/>
    <row r="47415" x14ac:dyDescent="0.2"/>
    <row r="47416" x14ac:dyDescent="0.2"/>
    <row r="47417" x14ac:dyDescent="0.2"/>
    <row r="47418" x14ac:dyDescent="0.2"/>
    <row r="47419" x14ac:dyDescent="0.2"/>
    <row r="47420" x14ac:dyDescent="0.2"/>
    <row r="47421" x14ac:dyDescent="0.2"/>
    <row r="47422" x14ac:dyDescent="0.2"/>
    <row r="47423" x14ac:dyDescent="0.2"/>
    <row r="47424" x14ac:dyDescent="0.2"/>
    <row r="47425" x14ac:dyDescent="0.2"/>
    <row r="47426" x14ac:dyDescent="0.2"/>
    <row r="47427" x14ac:dyDescent="0.2"/>
    <row r="47428" x14ac:dyDescent="0.2"/>
    <row r="47429" x14ac:dyDescent="0.2"/>
    <row r="47430" x14ac:dyDescent="0.2"/>
    <row r="47431" x14ac:dyDescent="0.2"/>
    <row r="47432" x14ac:dyDescent="0.2"/>
    <row r="47433" x14ac:dyDescent="0.2"/>
    <row r="47434" x14ac:dyDescent="0.2"/>
    <row r="47435" x14ac:dyDescent="0.2"/>
    <row r="47436" x14ac:dyDescent="0.2"/>
    <row r="47437" x14ac:dyDescent="0.2"/>
    <row r="47438" x14ac:dyDescent="0.2"/>
    <row r="47439" x14ac:dyDescent="0.2"/>
    <row r="47440" x14ac:dyDescent="0.2"/>
    <row r="47441" x14ac:dyDescent="0.2"/>
    <row r="47442" x14ac:dyDescent="0.2"/>
    <row r="47443" x14ac:dyDescent="0.2"/>
    <row r="47444" x14ac:dyDescent="0.2"/>
    <row r="47445" x14ac:dyDescent="0.2"/>
    <row r="47446" x14ac:dyDescent="0.2"/>
    <row r="47447" x14ac:dyDescent="0.2"/>
    <row r="47448" x14ac:dyDescent="0.2"/>
    <row r="47449" x14ac:dyDescent="0.2"/>
    <row r="47450" x14ac:dyDescent="0.2"/>
    <row r="47451" x14ac:dyDescent="0.2"/>
    <row r="47452" x14ac:dyDescent="0.2"/>
    <row r="47453" x14ac:dyDescent="0.2"/>
    <row r="47454" x14ac:dyDescent="0.2"/>
    <row r="47455" x14ac:dyDescent="0.2"/>
    <row r="47456" x14ac:dyDescent="0.2"/>
    <row r="47457" x14ac:dyDescent="0.2"/>
    <row r="47458" x14ac:dyDescent="0.2"/>
    <row r="47459" x14ac:dyDescent="0.2"/>
    <row r="47460" x14ac:dyDescent="0.2"/>
    <row r="47461" x14ac:dyDescent="0.2"/>
    <row r="47462" x14ac:dyDescent="0.2"/>
    <row r="47463" x14ac:dyDescent="0.2"/>
    <row r="47464" x14ac:dyDescent="0.2"/>
    <row r="47465" x14ac:dyDescent="0.2"/>
    <row r="47466" x14ac:dyDescent="0.2"/>
    <row r="47467" x14ac:dyDescent="0.2"/>
    <row r="47468" x14ac:dyDescent="0.2"/>
    <row r="47469" x14ac:dyDescent="0.2"/>
    <row r="47470" x14ac:dyDescent="0.2"/>
    <row r="47471" x14ac:dyDescent="0.2"/>
    <row r="47472" x14ac:dyDescent="0.2"/>
    <row r="47473" x14ac:dyDescent="0.2"/>
    <row r="47474" x14ac:dyDescent="0.2"/>
    <row r="47475" x14ac:dyDescent="0.2"/>
    <row r="47476" x14ac:dyDescent="0.2"/>
    <row r="47477" x14ac:dyDescent="0.2"/>
    <row r="47478" x14ac:dyDescent="0.2"/>
    <row r="47479" x14ac:dyDescent="0.2"/>
    <row r="47480" x14ac:dyDescent="0.2"/>
    <row r="47481" x14ac:dyDescent="0.2"/>
    <row r="47482" x14ac:dyDescent="0.2"/>
    <row r="47483" x14ac:dyDescent="0.2"/>
    <row r="47484" x14ac:dyDescent="0.2"/>
    <row r="47485" x14ac:dyDescent="0.2"/>
    <row r="47486" x14ac:dyDescent="0.2"/>
    <row r="47487" x14ac:dyDescent="0.2"/>
    <row r="47488" x14ac:dyDescent="0.2"/>
    <row r="47489" x14ac:dyDescent="0.2"/>
    <row r="47490" x14ac:dyDescent="0.2"/>
    <row r="47491" x14ac:dyDescent="0.2"/>
    <row r="47492" x14ac:dyDescent="0.2"/>
    <row r="47493" x14ac:dyDescent="0.2"/>
    <row r="47494" x14ac:dyDescent="0.2"/>
    <row r="47495" x14ac:dyDescent="0.2"/>
    <row r="47496" x14ac:dyDescent="0.2"/>
    <row r="47497" x14ac:dyDescent="0.2"/>
    <row r="47498" x14ac:dyDescent="0.2"/>
    <row r="47499" x14ac:dyDescent="0.2"/>
    <row r="47500" x14ac:dyDescent="0.2"/>
    <row r="47501" x14ac:dyDescent="0.2"/>
    <row r="47502" x14ac:dyDescent="0.2"/>
    <row r="47503" x14ac:dyDescent="0.2"/>
    <row r="47504" x14ac:dyDescent="0.2"/>
    <row r="47505" x14ac:dyDescent="0.2"/>
    <row r="47506" x14ac:dyDescent="0.2"/>
    <row r="47507" x14ac:dyDescent="0.2"/>
    <row r="47508" x14ac:dyDescent="0.2"/>
    <row r="47509" x14ac:dyDescent="0.2"/>
    <row r="47510" x14ac:dyDescent="0.2"/>
    <row r="47511" x14ac:dyDescent="0.2"/>
    <row r="47512" x14ac:dyDescent="0.2"/>
    <row r="47513" x14ac:dyDescent="0.2"/>
    <row r="47514" x14ac:dyDescent="0.2"/>
    <row r="47515" x14ac:dyDescent="0.2"/>
    <row r="47516" x14ac:dyDescent="0.2"/>
    <row r="47517" x14ac:dyDescent="0.2"/>
    <row r="47518" x14ac:dyDescent="0.2"/>
    <row r="47519" x14ac:dyDescent="0.2"/>
    <row r="47520" x14ac:dyDescent="0.2"/>
    <row r="47521" x14ac:dyDescent="0.2"/>
    <row r="47522" x14ac:dyDescent="0.2"/>
    <row r="47523" x14ac:dyDescent="0.2"/>
    <row r="47524" x14ac:dyDescent="0.2"/>
    <row r="47525" x14ac:dyDescent="0.2"/>
    <row r="47526" x14ac:dyDescent="0.2"/>
    <row r="47527" x14ac:dyDescent="0.2"/>
    <row r="47528" x14ac:dyDescent="0.2"/>
    <row r="47529" x14ac:dyDescent="0.2"/>
    <row r="47530" x14ac:dyDescent="0.2"/>
    <row r="47531" x14ac:dyDescent="0.2"/>
    <row r="47532" x14ac:dyDescent="0.2"/>
    <row r="47533" x14ac:dyDescent="0.2"/>
    <row r="47534" x14ac:dyDescent="0.2"/>
    <row r="47535" x14ac:dyDescent="0.2"/>
    <row r="47536" x14ac:dyDescent="0.2"/>
    <row r="47537" x14ac:dyDescent="0.2"/>
    <row r="47538" x14ac:dyDescent="0.2"/>
    <row r="47539" x14ac:dyDescent="0.2"/>
    <row r="47540" x14ac:dyDescent="0.2"/>
    <row r="47541" x14ac:dyDescent="0.2"/>
    <row r="47542" x14ac:dyDescent="0.2"/>
    <row r="47543" x14ac:dyDescent="0.2"/>
    <row r="47544" x14ac:dyDescent="0.2"/>
    <row r="47545" x14ac:dyDescent="0.2"/>
    <row r="47546" x14ac:dyDescent="0.2"/>
    <row r="47547" x14ac:dyDescent="0.2"/>
    <row r="47548" x14ac:dyDescent="0.2"/>
    <row r="47549" x14ac:dyDescent="0.2"/>
    <row r="47550" x14ac:dyDescent="0.2"/>
    <row r="47551" x14ac:dyDescent="0.2"/>
    <row r="47552" x14ac:dyDescent="0.2"/>
    <row r="47553" x14ac:dyDescent="0.2"/>
    <row r="47554" x14ac:dyDescent="0.2"/>
    <row r="47555" x14ac:dyDescent="0.2"/>
    <row r="47556" x14ac:dyDescent="0.2"/>
    <row r="47557" x14ac:dyDescent="0.2"/>
    <row r="47558" x14ac:dyDescent="0.2"/>
    <row r="47559" x14ac:dyDescent="0.2"/>
    <row r="47560" x14ac:dyDescent="0.2"/>
    <row r="47561" x14ac:dyDescent="0.2"/>
    <row r="47562" x14ac:dyDescent="0.2"/>
    <row r="47563" x14ac:dyDescent="0.2"/>
    <row r="47564" x14ac:dyDescent="0.2"/>
    <row r="47565" x14ac:dyDescent="0.2"/>
    <row r="47566" x14ac:dyDescent="0.2"/>
    <row r="47567" x14ac:dyDescent="0.2"/>
    <row r="47568" x14ac:dyDescent="0.2"/>
    <row r="47569" x14ac:dyDescent="0.2"/>
    <row r="47570" x14ac:dyDescent="0.2"/>
    <row r="47571" x14ac:dyDescent="0.2"/>
    <row r="47572" x14ac:dyDescent="0.2"/>
    <row r="47573" x14ac:dyDescent="0.2"/>
    <row r="47574" x14ac:dyDescent="0.2"/>
    <row r="47575" x14ac:dyDescent="0.2"/>
    <row r="47576" x14ac:dyDescent="0.2"/>
    <row r="47577" x14ac:dyDescent="0.2"/>
    <row r="47578" x14ac:dyDescent="0.2"/>
    <row r="47579" x14ac:dyDescent="0.2"/>
    <row r="47580" x14ac:dyDescent="0.2"/>
    <row r="47581" x14ac:dyDescent="0.2"/>
    <row r="47582" x14ac:dyDescent="0.2"/>
    <row r="47583" x14ac:dyDescent="0.2"/>
    <row r="47584" x14ac:dyDescent="0.2"/>
    <row r="47585" x14ac:dyDescent="0.2"/>
    <row r="47586" x14ac:dyDescent="0.2"/>
    <row r="47587" x14ac:dyDescent="0.2"/>
    <row r="47588" x14ac:dyDescent="0.2"/>
    <row r="47589" x14ac:dyDescent="0.2"/>
    <row r="47590" x14ac:dyDescent="0.2"/>
    <row r="47591" x14ac:dyDescent="0.2"/>
    <row r="47592" x14ac:dyDescent="0.2"/>
    <row r="47593" x14ac:dyDescent="0.2"/>
    <row r="47594" x14ac:dyDescent="0.2"/>
    <row r="47595" x14ac:dyDescent="0.2"/>
    <row r="47596" x14ac:dyDescent="0.2"/>
    <row r="47597" x14ac:dyDescent="0.2"/>
    <row r="47598" x14ac:dyDescent="0.2"/>
    <row r="47599" x14ac:dyDescent="0.2"/>
    <row r="47600" x14ac:dyDescent="0.2"/>
    <row r="47601" x14ac:dyDescent="0.2"/>
    <row r="47602" x14ac:dyDescent="0.2"/>
    <row r="47603" x14ac:dyDescent="0.2"/>
    <row r="47604" x14ac:dyDescent="0.2"/>
    <row r="47605" x14ac:dyDescent="0.2"/>
    <row r="47606" x14ac:dyDescent="0.2"/>
    <row r="47607" x14ac:dyDescent="0.2"/>
    <row r="47608" x14ac:dyDescent="0.2"/>
    <row r="47609" x14ac:dyDescent="0.2"/>
    <row r="47610" x14ac:dyDescent="0.2"/>
    <row r="47611" x14ac:dyDescent="0.2"/>
    <row r="47612" x14ac:dyDescent="0.2"/>
    <row r="47613" x14ac:dyDescent="0.2"/>
    <row r="47614" x14ac:dyDescent="0.2"/>
    <row r="47615" x14ac:dyDescent="0.2"/>
    <row r="47616" x14ac:dyDescent="0.2"/>
    <row r="47617" x14ac:dyDescent="0.2"/>
    <row r="47618" x14ac:dyDescent="0.2"/>
    <row r="47619" x14ac:dyDescent="0.2"/>
    <row r="47620" x14ac:dyDescent="0.2"/>
    <row r="47621" x14ac:dyDescent="0.2"/>
    <row r="47622" x14ac:dyDescent="0.2"/>
    <row r="47623" x14ac:dyDescent="0.2"/>
    <row r="47624" x14ac:dyDescent="0.2"/>
    <row r="47625" x14ac:dyDescent="0.2"/>
    <row r="47626" x14ac:dyDescent="0.2"/>
    <row r="47627" x14ac:dyDescent="0.2"/>
    <row r="47628" x14ac:dyDescent="0.2"/>
    <row r="47629" x14ac:dyDescent="0.2"/>
    <row r="47630" x14ac:dyDescent="0.2"/>
    <row r="47631" x14ac:dyDescent="0.2"/>
    <row r="47632" x14ac:dyDescent="0.2"/>
    <row r="47633" x14ac:dyDescent="0.2"/>
    <row r="47634" x14ac:dyDescent="0.2"/>
    <row r="47635" x14ac:dyDescent="0.2"/>
    <row r="47636" x14ac:dyDescent="0.2"/>
    <row r="47637" x14ac:dyDescent="0.2"/>
    <row r="47638" x14ac:dyDescent="0.2"/>
    <row r="47639" x14ac:dyDescent="0.2"/>
    <row r="47640" x14ac:dyDescent="0.2"/>
    <row r="47641" x14ac:dyDescent="0.2"/>
    <row r="47642" x14ac:dyDescent="0.2"/>
    <row r="47643" x14ac:dyDescent="0.2"/>
    <row r="47644" x14ac:dyDescent="0.2"/>
    <row r="47645" x14ac:dyDescent="0.2"/>
    <row r="47646" x14ac:dyDescent="0.2"/>
    <row r="47647" x14ac:dyDescent="0.2"/>
    <row r="47648" x14ac:dyDescent="0.2"/>
    <row r="47649" x14ac:dyDescent="0.2"/>
    <row r="47650" x14ac:dyDescent="0.2"/>
    <row r="47651" x14ac:dyDescent="0.2"/>
    <row r="47652" x14ac:dyDescent="0.2"/>
    <row r="47653" x14ac:dyDescent="0.2"/>
    <row r="47654" x14ac:dyDescent="0.2"/>
    <row r="47655" x14ac:dyDescent="0.2"/>
    <row r="47656" x14ac:dyDescent="0.2"/>
    <row r="47657" x14ac:dyDescent="0.2"/>
    <row r="47658" x14ac:dyDescent="0.2"/>
    <row r="47659" x14ac:dyDescent="0.2"/>
    <row r="47660" x14ac:dyDescent="0.2"/>
    <row r="47661" x14ac:dyDescent="0.2"/>
    <row r="47662" x14ac:dyDescent="0.2"/>
    <row r="47663" x14ac:dyDescent="0.2"/>
    <row r="47664" x14ac:dyDescent="0.2"/>
    <row r="47665" x14ac:dyDescent="0.2"/>
    <row r="47666" x14ac:dyDescent="0.2"/>
    <row r="47667" x14ac:dyDescent="0.2"/>
    <row r="47668" x14ac:dyDescent="0.2"/>
    <row r="47669" x14ac:dyDescent="0.2"/>
    <row r="47670" x14ac:dyDescent="0.2"/>
    <row r="47671" x14ac:dyDescent="0.2"/>
    <row r="47672" x14ac:dyDescent="0.2"/>
    <row r="47673" x14ac:dyDescent="0.2"/>
    <row r="47674" x14ac:dyDescent="0.2"/>
    <row r="47675" x14ac:dyDescent="0.2"/>
    <row r="47676" x14ac:dyDescent="0.2"/>
    <row r="47677" x14ac:dyDescent="0.2"/>
    <row r="47678" x14ac:dyDescent="0.2"/>
    <row r="47679" x14ac:dyDescent="0.2"/>
    <row r="47680" x14ac:dyDescent="0.2"/>
    <row r="47681" x14ac:dyDescent="0.2"/>
    <row r="47682" x14ac:dyDescent="0.2"/>
    <row r="47683" x14ac:dyDescent="0.2"/>
    <row r="47684" x14ac:dyDescent="0.2"/>
    <row r="47685" x14ac:dyDescent="0.2"/>
    <row r="47686" x14ac:dyDescent="0.2"/>
    <row r="47687" x14ac:dyDescent="0.2"/>
    <row r="47688" x14ac:dyDescent="0.2"/>
    <row r="47689" x14ac:dyDescent="0.2"/>
    <row r="47690" x14ac:dyDescent="0.2"/>
    <row r="47691" x14ac:dyDescent="0.2"/>
    <row r="47692" x14ac:dyDescent="0.2"/>
    <row r="47693" x14ac:dyDescent="0.2"/>
    <row r="47694" x14ac:dyDescent="0.2"/>
    <row r="47695" x14ac:dyDescent="0.2"/>
    <row r="47696" x14ac:dyDescent="0.2"/>
    <row r="47697" x14ac:dyDescent="0.2"/>
    <row r="47698" x14ac:dyDescent="0.2"/>
    <row r="47699" x14ac:dyDescent="0.2"/>
    <row r="47700" x14ac:dyDescent="0.2"/>
    <row r="47701" x14ac:dyDescent="0.2"/>
    <row r="47702" x14ac:dyDescent="0.2"/>
    <row r="47703" x14ac:dyDescent="0.2"/>
    <row r="47704" x14ac:dyDescent="0.2"/>
    <row r="47705" x14ac:dyDescent="0.2"/>
    <row r="47706" x14ac:dyDescent="0.2"/>
    <row r="47707" x14ac:dyDescent="0.2"/>
    <row r="47708" x14ac:dyDescent="0.2"/>
    <row r="47709" x14ac:dyDescent="0.2"/>
    <row r="47710" x14ac:dyDescent="0.2"/>
    <row r="47711" x14ac:dyDescent="0.2"/>
    <row r="47712" x14ac:dyDescent="0.2"/>
    <row r="47713" x14ac:dyDescent="0.2"/>
    <row r="47714" x14ac:dyDescent="0.2"/>
    <row r="47715" x14ac:dyDescent="0.2"/>
    <row r="47716" x14ac:dyDescent="0.2"/>
    <row r="47717" x14ac:dyDescent="0.2"/>
    <row r="47718" x14ac:dyDescent="0.2"/>
    <row r="47719" x14ac:dyDescent="0.2"/>
    <row r="47720" x14ac:dyDescent="0.2"/>
    <row r="47721" x14ac:dyDescent="0.2"/>
    <row r="47722" x14ac:dyDescent="0.2"/>
    <row r="47723" x14ac:dyDescent="0.2"/>
    <row r="47724" x14ac:dyDescent="0.2"/>
    <row r="47725" x14ac:dyDescent="0.2"/>
    <row r="47726" x14ac:dyDescent="0.2"/>
    <row r="47727" x14ac:dyDescent="0.2"/>
    <row r="47728" x14ac:dyDescent="0.2"/>
    <row r="47729" x14ac:dyDescent="0.2"/>
    <row r="47730" x14ac:dyDescent="0.2"/>
    <row r="47731" x14ac:dyDescent="0.2"/>
    <row r="47732" x14ac:dyDescent="0.2"/>
    <row r="47733" x14ac:dyDescent="0.2"/>
    <row r="47734" x14ac:dyDescent="0.2"/>
    <row r="47735" x14ac:dyDescent="0.2"/>
    <row r="47736" x14ac:dyDescent="0.2"/>
    <row r="47737" x14ac:dyDescent="0.2"/>
    <row r="47738" x14ac:dyDescent="0.2"/>
    <row r="47739" x14ac:dyDescent="0.2"/>
    <row r="47740" x14ac:dyDescent="0.2"/>
    <row r="47741" x14ac:dyDescent="0.2"/>
    <row r="47742" x14ac:dyDescent="0.2"/>
    <row r="47743" x14ac:dyDescent="0.2"/>
    <row r="47744" x14ac:dyDescent="0.2"/>
    <row r="47745" x14ac:dyDescent="0.2"/>
    <row r="47746" x14ac:dyDescent="0.2"/>
    <row r="47747" x14ac:dyDescent="0.2"/>
    <row r="47748" x14ac:dyDescent="0.2"/>
    <row r="47749" x14ac:dyDescent="0.2"/>
    <row r="47750" x14ac:dyDescent="0.2"/>
    <row r="47751" x14ac:dyDescent="0.2"/>
    <row r="47752" x14ac:dyDescent="0.2"/>
    <row r="47753" x14ac:dyDescent="0.2"/>
    <row r="47754" x14ac:dyDescent="0.2"/>
    <row r="47755" x14ac:dyDescent="0.2"/>
    <row r="47756" x14ac:dyDescent="0.2"/>
    <row r="47757" x14ac:dyDescent="0.2"/>
    <row r="47758" x14ac:dyDescent="0.2"/>
    <row r="47759" x14ac:dyDescent="0.2"/>
    <row r="47760" x14ac:dyDescent="0.2"/>
    <row r="47761" x14ac:dyDescent="0.2"/>
    <row r="47762" x14ac:dyDescent="0.2"/>
    <row r="47763" x14ac:dyDescent="0.2"/>
    <row r="47764" x14ac:dyDescent="0.2"/>
    <row r="47765" x14ac:dyDescent="0.2"/>
    <row r="47766" x14ac:dyDescent="0.2"/>
    <row r="47767" x14ac:dyDescent="0.2"/>
    <row r="47768" x14ac:dyDescent="0.2"/>
    <row r="47769" x14ac:dyDescent="0.2"/>
    <row r="47770" x14ac:dyDescent="0.2"/>
    <row r="47771" x14ac:dyDescent="0.2"/>
    <row r="47772" x14ac:dyDescent="0.2"/>
    <row r="47773" x14ac:dyDescent="0.2"/>
    <row r="47774" x14ac:dyDescent="0.2"/>
    <row r="47775" x14ac:dyDescent="0.2"/>
    <row r="47776" x14ac:dyDescent="0.2"/>
    <row r="47777" x14ac:dyDescent="0.2"/>
    <row r="47778" x14ac:dyDescent="0.2"/>
    <row r="47779" x14ac:dyDescent="0.2"/>
    <row r="47780" x14ac:dyDescent="0.2"/>
    <row r="47781" x14ac:dyDescent="0.2"/>
    <row r="47782" x14ac:dyDescent="0.2"/>
    <row r="47783" x14ac:dyDescent="0.2"/>
    <row r="47784" x14ac:dyDescent="0.2"/>
    <row r="47785" x14ac:dyDescent="0.2"/>
    <row r="47786" x14ac:dyDescent="0.2"/>
    <row r="47787" x14ac:dyDescent="0.2"/>
    <row r="47788" x14ac:dyDescent="0.2"/>
    <row r="47789" x14ac:dyDescent="0.2"/>
    <row r="47790" x14ac:dyDescent="0.2"/>
    <row r="47791" x14ac:dyDescent="0.2"/>
    <row r="47792" x14ac:dyDescent="0.2"/>
    <row r="47793" x14ac:dyDescent="0.2"/>
    <row r="47794" x14ac:dyDescent="0.2"/>
    <row r="47795" x14ac:dyDescent="0.2"/>
    <row r="47796" x14ac:dyDescent="0.2"/>
    <row r="47797" x14ac:dyDescent="0.2"/>
    <row r="47798" x14ac:dyDescent="0.2"/>
    <row r="47799" x14ac:dyDescent="0.2"/>
    <row r="47800" x14ac:dyDescent="0.2"/>
    <row r="47801" x14ac:dyDescent="0.2"/>
    <row r="47802" x14ac:dyDescent="0.2"/>
    <row r="47803" x14ac:dyDescent="0.2"/>
    <row r="47804" x14ac:dyDescent="0.2"/>
    <row r="47805" x14ac:dyDescent="0.2"/>
    <row r="47806" x14ac:dyDescent="0.2"/>
    <row r="47807" x14ac:dyDescent="0.2"/>
    <row r="47808" x14ac:dyDescent="0.2"/>
    <row r="47809" x14ac:dyDescent="0.2"/>
    <row r="47810" x14ac:dyDescent="0.2"/>
    <row r="47811" x14ac:dyDescent="0.2"/>
    <row r="47812" x14ac:dyDescent="0.2"/>
    <row r="47813" x14ac:dyDescent="0.2"/>
    <row r="47814" x14ac:dyDescent="0.2"/>
    <row r="47815" x14ac:dyDescent="0.2"/>
    <row r="47816" x14ac:dyDescent="0.2"/>
    <row r="47817" x14ac:dyDescent="0.2"/>
    <row r="47818" x14ac:dyDescent="0.2"/>
    <row r="47819" x14ac:dyDescent="0.2"/>
    <row r="47820" x14ac:dyDescent="0.2"/>
    <row r="47821" x14ac:dyDescent="0.2"/>
    <row r="47822" x14ac:dyDescent="0.2"/>
    <row r="47823" x14ac:dyDescent="0.2"/>
    <row r="47824" x14ac:dyDescent="0.2"/>
    <row r="47825" x14ac:dyDescent="0.2"/>
    <row r="47826" x14ac:dyDescent="0.2"/>
    <row r="47827" x14ac:dyDescent="0.2"/>
    <row r="47828" x14ac:dyDescent="0.2"/>
    <row r="47829" x14ac:dyDescent="0.2"/>
    <row r="47830" x14ac:dyDescent="0.2"/>
    <row r="47831" x14ac:dyDescent="0.2"/>
    <row r="47832" x14ac:dyDescent="0.2"/>
    <row r="47833" x14ac:dyDescent="0.2"/>
    <row r="47834" x14ac:dyDescent="0.2"/>
    <row r="47835" x14ac:dyDescent="0.2"/>
    <row r="47836" x14ac:dyDescent="0.2"/>
    <row r="47837" x14ac:dyDescent="0.2"/>
    <row r="47838" x14ac:dyDescent="0.2"/>
    <row r="47839" x14ac:dyDescent="0.2"/>
    <row r="47840" x14ac:dyDescent="0.2"/>
    <row r="47841" x14ac:dyDescent="0.2"/>
    <row r="47842" x14ac:dyDescent="0.2"/>
    <row r="47843" x14ac:dyDescent="0.2"/>
    <row r="47844" x14ac:dyDescent="0.2"/>
    <row r="47845" x14ac:dyDescent="0.2"/>
    <row r="47846" x14ac:dyDescent="0.2"/>
    <row r="47847" x14ac:dyDescent="0.2"/>
    <row r="47848" x14ac:dyDescent="0.2"/>
    <row r="47849" x14ac:dyDescent="0.2"/>
    <row r="47850" x14ac:dyDescent="0.2"/>
    <row r="47851" x14ac:dyDescent="0.2"/>
    <row r="47852" x14ac:dyDescent="0.2"/>
    <row r="47853" x14ac:dyDescent="0.2"/>
    <row r="47854" x14ac:dyDescent="0.2"/>
    <row r="47855" x14ac:dyDescent="0.2"/>
    <row r="47856" x14ac:dyDescent="0.2"/>
    <row r="47857" x14ac:dyDescent="0.2"/>
    <row r="47858" x14ac:dyDescent="0.2"/>
    <row r="47859" x14ac:dyDescent="0.2"/>
    <row r="47860" x14ac:dyDescent="0.2"/>
    <row r="47861" x14ac:dyDescent="0.2"/>
    <row r="47862" x14ac:dyDescent="0.2"/>
    <row r="47863" x14ac:dyDescent="0.2"/>
    <row r="47864" x14ac:dyDescent="0.2"/>
    <row r="47865" x14ac:dyDescent="0.2"/>
    <row r="47866" x14ac:dyDescent="0.2"/>
    <row r="47867" x14ac:dyDescent="0.2"/>
    <row r="47868" x14ac:dyDescent="0.2"/>
    <row r="47869" x14ac:dyDescent="0.2"/>
    <row r="47870" x14ac:dyDescent="0.2"/>
    <row r="47871" x14ac:dyDescent="0.2"/>
    <row r="47872" x14ac:dyDescent="0.2"/>
    <row r="47873" x14ac:dyDescent="0.2"/>
    <row r="47874" x14ac:dyDescent="0.2"/>
    <row r="47875" x14ac:dyDescent="0.2"/>
    <row r="47876" x14ac:dyDescent="0.2"/>
    <row r="47877" x14ac:dyDescent="0.2"/>
    <row r="47878" x14ac:dyDescent="0.2"/>
    <row r="47879" x14ac:dyDescent="0.2"/>
    <row r="47880" x14ac:dyDescent="0.2"/>
    <row r="47881" x14ac:dyDescent="0.2"/>
    <row r="47882" x14ac:dyDescent="0.2"/>
    <row r="47883" x14ac:dyDescent="0.2"/>
    <row r="47884" x14ac:dyDescent="0.2"/>
    <row r="47885" x14ac:dyDescent="0.2"/>
    <row r="47886" x14ac:dyDescent="0.2"/>
    <row r="47887" x14ac:dyDescent="0.2"/>
    <row r="47888" x14ac:dyDescent="0.2"/>
    <row r="47889" x14ac:dyDescent="0.2"/>
    <row r="47890" x14ac:dyDescent="0.2"/>
    <row r="47891" x14ac:dyDescent="0.2"/>
    <row r="47892" x14ac:dyDescent="0.2"/>
    <row r="47893" x14ac:dyDescent="0.2"/>
    <row r="47894" x14ac:dyDescent="0.2"/>
    <row r="47895" x14ac:dyDescent="0.2"/>
    <row r="47896" x14ac:dyDescent="0.2"/>
    <row r="47897" x14ac:dyDescent="0.2"/>
    <row r="47898" x14ac:dyDescent="0.2"/>
    <row r="47899" x14ac:dyDescent="0.2"/>
    <row r="47900" x14ac:dyDescent="0.2"/>
    <row r="47901" x14ac:dyDescent="0.2"/>
    <row r="47902" x14ac:dyDescent="0.2"/>
    <row r="47903" x14ac:dyDescent="0.2"/>
    <row r="47904" x14ac:dyDescent="0.2"/>
    <row r="47905" x14ac:dyDescent="0.2"/>
    <row r="47906" x14ac:dyDescent="0.2"/>
    <row r="47907" x14ac:dyDescent="0.2"/>
    <row r="47908" x14ac:dyDescent="0.2"/>
    <row r="47909" x14ac:dyDescent="0.2"/>
    <row r="47910" x14ac:dyDescent="0.2"/>
    <row r="47911" x14ac:dyDescent="0.2"/>
    <row r="47912" x14ac:dyDescent="0.2"/>
    <row r="47913" x14ac:dyDescent="0.2"/>
    <row r="47914" x14ac:dyDescent="0.2"/>
    <row r="47915" x14ac:dyDescent="0.2"/>
    <row r="47916" x14ac:dyDescent="0.2"/>
    <row r="47917" x14ac:dyDescent="0.2"/>
    <row r="47918" x14ac:dyDescent="0.2"/>
    <row r="47919" x14ac:dyDescent="0.2"/>
    <row r="47920" x14ac:dyDescent="0.2"/>
    <row r="47921" x14ac:dyDescent="0.2"/>
    <row r="47922" x14ac:dyDescent="0.2"/>
    <row r="47923" x14ac:dyDescent="0.2"/>
    <row r="47924" x14ac:dyDescent="0.2"/>
    <row r="47925" x14ac:dyDescent="0.2"/>
    <row r="47926" x14ac:dyDescent="0.2"/>
    <row r="47927" x14ac:dyDescent="0.2"/>
    <row r="47928" x14ac:dyDescent="0.2"/>
    <row r="47929" x14ac:dyDescent="0.2"/>
    <row r="47930" x14ac:dyDescent="0.2"/>
    <row r="47931" x14ac:dyDescent="0.2"/>
    <row r="47932" x14ac:dyDescent="0.2"/>
    <row r="47933" x14ac:dyDescent="0.2"/>
    <row r="47934" x14ac:dyDescent="0.2"/>
    <row r="47935" x14ac:dyDescent="0.2"/>
    <row r="47936" x14ac:dyDescent="0.2"/>
    <row r="47937" x14ac:dyDescent="0.2"/>
    <row r="47938" x14ac:dyDescent="0.2"/>
    <row r="47939" x14ac:dyDescent="0.2"/>
    <row r="47940" x14ac:dyDescent="0.2"/>
    <row r="47941" x14ac:dyDescent="0.2"/>
    <row r="47942" x14ac:dyDescent="0.2"/>
    <row r="47943" x14ac:dyDescent="0.2"/>
    <row r="47944" x14ac:dyDescent="0.2"/>
    <row r="47945" x14ac:dyDescent="0.2"/>
    <row r="47946" x14ac:dyDescent="0.2"/>
    <row r="47947" x14ac:dyDescent="0.2"/>
    <row r="47948" x14ac:dyDescent="0.2"/>
    <row r="47949" x14ac:dyDescent="0.2"/>
    <row r="47950" x14ac:dyDescent="0.2"/>
    <row r="47951" x14ac:dyDescent="0.2"/>
    <row r="47952" x14ac:dyDescent="0.2"/>
    <row r="47953" x14ac:dyDescent="0.2"/>
    <row r="47954" x14ac:dyDescent="0.2"/>
    <row r="47955" x14ac:dyDescent="0.2"/>
    <row r="47956" x14ac:dyDescent="0.2"/>
    <row r="47957" x14ac:dyDescent="0.2"/>
    <row r="47958" x14ac:dyDescent="0.2"/>
    <row r="47959" x14ac:dyDescent="0.2"/>
    <row r="47960" x14ac:dyDescent="0.2"/>
    <row r="47961" x14ac:dyDescent="0.2"/>
    <row r="47962" x14ac:dyDescent="0.2"/>
    <row r="47963" x14ac:dyDescent="0.2"/>
    <row r="47964" x14ac:dyDescent="0.2"/>
    <row r="47965" x14ac:dyDescent="0.2"/>
    <row r="47966" x14ac:dyDescent="0.2"/>
    <row r="47967" x14ac:dyDescent="0.2"/>
    <row r="47968" x14ac:dyDescent="0.2"/>
    <row r="47969" x14ac:dyDescent="0.2"/>
    <row r="47970" x14ac:dyDescent="0.2"/>
    <row r="47971" x14ac:dyDescent="0.2"/>
    <row r="47972" x14ac:dyDescent="0.2"/>
    <row r="47973" x14ac:dyDescent="0.2"/>
    <row r="47974" x14ac:dyDescent="0.2"/>
    <row r="47975" x14ac:dyDescent="0.2"/>
    <row r="47976" x14ac:dyDescent="0.2"/>
    <row r="47977" x14ac:dyDescent="0.2"/>
    <row r="47978" x14ac:dyDescent="0.2"/>
    <row r="47979" x14ac:dyDescent="0.2"/>
    <row r="47980" x14ac:dyDescent="0.2"/>
    <row r="47981" x14ac:dyDescent="0.2"/>
    <row r="47982" x14ac:dyDescent="0.2"/>
    <row r="47983" x14ac:dyDescent="0.2"/>
    <row r="47984" x14ac:dyDescent="0.2"/>
    <row r="47985" x14ac:dyDescent="0.2"/>
    <row r="47986" x14ac:dyDescent="0.2"/>
    <row r="47987" x14ac:dyDescent="0.2"/>
    <row r="47988" x14ac:dyDescent="0.2"/>
    <row r="47989" x14ac:dyDescent="0.2"/>
    <row r="47990" x14ac:dyDescent="0.2"/>
    <row r="47991" x14ac:dyDescent="0.2"/>
    <row r="47992" x14ac:dyDescent="0.2"/>
    <row r="47993" x14ac:dyDescent="0.2"/>
    <row r="47994" x14ac:dyDescent="0.2"/>
    <row r="47995" x14ac:dyDescent="0.2"/>
    <row r="47996" x14ac:dyDescent="0.2"/>
    <row r="47997" x14ac:dyDescent="0.2"/>
    <row r="47998" x14ac:dyDescent="0.2"/>
    <row r="47999" x14ac:dyDescent="0.2"/>
    <row r="48000" x14ac:dyDescent="0.2"/>
    <row r="48001" x14ac:dyDescent="0.2"/>
    <row r="48002" x14ac:dyDescent="0.2"/>
    <row r="48003" x14ac:dyDescent="0.2"/>
    <row r="48004" x14ac:dyDescent="0.2"/>
    <row r="48005" x14ac:dyDescent="0.2"/>
    <row r="48006" x14ac:dyDescent="0.2"/>
    <row r="48007" x14ac:dyDescent="0.2"/>
    <row r="48008" x14ac:dyDescent="0.2"/>
    <row r="48009" x14ac:dyDescent="0.2"/>
    <row r="48010" x14ac:dyDescent="0.2"/>
    <row r="48011" x14ac:dyDescent="0.2"/>
    <row r="48012" x14ac:dyDescent="0.2"/>
    <row r="48013" x14ac:dyDescent="0.2"/>
    <row r="48014" x14ac:dyDescent="0.2"/>
    <row r="48015" x14ac:dyDescent="0.2"/>
    <row r="48016" x14ac:dyDescent="0.2"/>
    <row r="48017" x14ac:dyDescent="0.2"/>
    <row r="48018" x14ac:dyDescent="0.2"/>
    <row r="48019" x14ac:dyDescent="0.2"/>
    <row r="48020" x14ac:dyDescent="0.2"/>
    <row r="48021" x14ac:dyDescent="0.2"/>
    <row r="48022" x14ac:dyDescent="0.2"/>
    <row r="48023" x14ac:dyDescent="0.2"/>
    <row r="48024" x14ac:dyDescent="0.2"/>
    <row r="48025" x14ac:dyDescent="0.2"/>
    <row r="48026" x14ac:dyDescent="0.2"/>
    <row r="48027" x14ac:dyDescent="0.2"/>
    <row r="48028" x14ac:dyDescent="0.2"/>
    <row r="48029" x14ac:dyDescent="0.2"/>
    <row r="48030" x14ac:dyDescent="0.2"/>
    <row r="48031" x14ac:dyDescent="0.2"/>
    <row r="48032" x14ac:dyDescent="0.2"/>
    <row r="48033" x14ac:dyDescent="0.2"/>
    <row r="48034" x14ac:dyDescent="0.2"/>
    <row r="48035" x14ac:dyDescent="0.2"/>
    <row r="48036" x14ac:dyDescent="0.2"/>
    <row r="48037" x14ac:dyDescent="0.2"/>
    <row r="48038" x14ac:dyDescent="0.2"/>
    <row r="48039" x14ac:dyDescent="0.2"/>
    <row r="48040" x14ac:dyDescent="0.2"/>
    <row r="48041" x14ac:dyDescent="0.2"/>
    <row r="48042" x14ac:dyDescent="0.2"/>
    <row r="48043" x14ac:dyDescent="0.2"/>
    <row r="48044" x14ac:dyDescent="0.2"/>
    <row r="48045" x14ac:dyDescent="0.2"/>
    <row r="48046" x14ac:dyDescent="0.2"/>
    <row r="48047" x14ac:dyDescent="0.2"/>
    <row r="48048" x14ac:dyDescent="0.2"/>
    <row r="48049" x14ac:dyDescent="0.2"/>
    <row r="48050" x14ac:dyDescent="0.2"/>
    <row r="48051" x14ac:dyDescent="0.2"/>
    <row r="48052" x14ac:dyDescent="0.2"/>
    <row r="48053" x14ac:dyDescent="0.2"/>
    <row r="48054" x14ac:dyDescent="0.2"/>
    <row r="48055" x14ac:dyDescent="0.2"/>
    <row r="48056" x14ac:dyDescent="0.2"/>
    <row r="48057" x14ac:dyDescent="0.2"/>
    <row r="48058" x14ac:dyDescent="0.2"/>
    <row r="48059" x14ac:dyDescent="0.2"/>
    <row r="48060" x14ac:dyDescent="0.2"/>
    <row r="48061" x14ac:dyDescent="0.2"/>
    <row r="48062" x14ac:dyDescent="0.2"/>
    <row r="48063" x14ac:dyDescent="0.2"/>
    <row r="48064" x14ac:dyDescent="0.2"/>
    <row r="48065" x14ac:dyDescent="0.2"/>
    <row r="48066" x14ac:dyDescent="0.2"/>
    <row r="48067" x14ac:dyDescent="0.2"/>
    <row r="48068" x14ac:dyDescent="0.2"/>
    <row r="48069" x14ac:dyDescent="0.2"/>
    <row r="48070" x14ac:dyDescent="0.2"/>
    <row r="48071" x14ac:dyDescent="0.2"/>
    <row r="48072" x14ac:dyDescent="0.2"/>
    <row r="48073" x14ac:dyDescent="0.2"/>
    <row r="48074" x14ac:dyDescent="0.2"/>
    <row r="48075" x14ac:dyDescent="0.2"/>
    <row r="48076" x14ac:dyDescent="0.2"/>
    <row r="48077" x14ac:dyDescent="0.2"/>
    <row r="48078" x14ac:dyDescent="0.2"/>
    <row r="48079" x14ac:dyDescent="0.2"/>
    <row r="48080" x14ac:dyDescent="0.2"/>
    <row r="48081" x14ac:dyDescent="0.2"/>
    <row r="48082" x14ac:dyDescent="0.2"/>
    <row r="48083" x14ac:dyDescent="0.2"/>
    <row r="48084" x14ac:dyDescent="0.2"/>
    <row r="48085" x14ac:dyDescent="0.2"/>
    <row r="48086" x14ac:dyDescent="0.2"/>
    <row r="48087" x14ac:dyDescent="0.2"/>
    <row r="48088" x14ac:dyDescent="0.2"/>
    <row r="48089" x14ac:dyDescent="0.2"/>
    <row r="48090" x14ac:dyDescent="0.2"/>
    <row r="48091" x14ac:dyDescent="0.2"/>
    <row r="48092" x14ac:dyDescent="0.2"/>
    <row r="48093" x14ac:dyDescent="0.2"/>
    <row r="48094" x14ac:dyDescent="0.2"/>
    <row r="48095" x14ac:dyDescent="0.2"/>
    <row r="48096" x14ac:dyDescent="0.2"/>
    <row r="48097" x14ac:dyDescent="0.2"/>
    <row r="48098" x14ac:dyDescent="0.2"/>
    <row r="48099" x14ac:dyDescent="0.2"/>
    <row r="48100" x14ac:dyDescent="0.2"/>
    <row r="48101" x14ac:dyDescent="0.2"/>
    <row r="48102" x14ac:dyDescent="0.2"/>
    <row r="48103" x14ac:dyDescent="0.2"/>
    <row r="48104" x14ac:dyDescent="0.2"/>
    <row r="48105" x14ac:dyDescent="0.2"/>
    <row r="48106" x14ac:dyDescent="0.2"/>
    <row r="48107" x14ac:dyDescent="0.2"/>
    <row r="48108" x14ac:dyDescent="0.2"/>
    <row r="48109" x14ac:dyDescent="0.2"/>
    <row r="48110" x14ac:dyDescent="0.2"/>
    <row r="48111" x14ac:dyDescent="0.2"/>
    <row r="48112" x14ac:dyDescent="0.2"/>
    <row r="48113" x14ac:dyDescent="0.2"/>
    <row r="48114" x14ac:dyDescent="0.2"/>
    <row r="48115" x14ac:dyDescent="0.2"/>
    <row r="48116" x14ac:dyDescent="0.2"/>
    <row r="48117" x14ac:dyDescent="0.2"/>
    <row r="48118" x14ac:dyDescent="0.2"/>
    <row r="48119" x14ac:dyDescent="0.2"/>
    <row r="48120" x14ac:dyDescent="0.2"/>
    <row r="48121" x14ac:dyDescent="0.2"/>
    <row r="48122" x14ac:dyDescent="0.2"/>
    <row r="48123" x14ac:dyDescent="0.2"/>
    <row r="48124" x14ac:dyDescent="0.2"/>
    <row r="48125" x14ac:dyDescent="0.2"/>
    <row r="48126" x14ac:dyDescent="0.2"/>
    <row r="48127" x14ac:dyDescent="0.2"/>
    <row r="48128" x14ac:dyDescent="0.2"/>
    <row r="48129" x14ac:dyDescent="0.2"/>
    <row r="48130" x14ac:dyDescent="0.2"/>
    <row r="48131" x14ac:dyDescent="0.2"/>
    <row r="48132" x14ac:dyDescent="0.2"/>
    <row r="48133" x14ac:dyDescent="0.2"/>
    <row r="48134" x14ac:dyDescent="0.2"/>
    <row r="48135" x14ac:dyDescent="0.2"/>
    <row r="48136" x14ac:dyDescent="0.2"/>
    <row r="48137" x14ac:dyDescent="0.2"/>
    <row r="48138" x14ac:dyDescent="0.2"/>
    <row r="48139" x14ac:dyDescent="0.2"/>
    <row r="48140" x14ac:dyDescent="0.2"/>
    <row r="48141" x14ac:dyDescent="0.2"/>
    <row r="48142" x14ac:dyDescent="0.2"/>
    <row r="48143" x14ac:dyDescent="0.2"/>
    <row r="48144" x14ac:dyDescent="0.2"/>
    <row r="48145" x14ac:dyDescent="0.2"/>
    <row r="48146" x14ac:dyDescent="0.2"/>
    <row r="48147" x14ac:dyDescent="0.2"/>
    <row r="48148" x14ac:dyDescent="0.2"/>
    <row r="48149" x14ac:dyDescent="0.2"/>
    <row r="48150" x14ac:dyDescent="0.2"/>
    <row r="48151" x14ac:dyDescent="0.2"/>
    <row r="48152" x14ac:dyDescent="0.2"/>
    <row r="48153" x14ac:dyDescent="0.2"/>
    <row r="48154" x14ac:dyDescent="0.2"/>
    <row r="48155" x14ac:dyDescent="0.2"/>
    <row r="48156" x14ac:dyDescent="0.2"/>
    <row r="48157" x14ac:dyDescent="0.2"/>
    <row r="48158" x14ac:dyDescent="0.2"/>
    <row r="48159" x14ac:dyDescent="0.2"/>
    <row r="48160" x14ac:dyDescent="0.2"/>
    <row r="48161" x14ac:dyDescent="0.2"/>
    <row r="48162" x14ac:dyDescent="0.2"/>
    <row r="48163" x14ac:dyDescent="0.2"/>
    <row r="48164" x14ac:dyDescent="0.2"/>
    <row r="48165" x14ac:dyDescent="0.2"/>
    <row r="48166" x14ac:dyDescent="0.2"/>
    <row r="48167" x14ac:dyDescent="0.2"/>
    <row r="48168" x14ac:dyDescent="0.2"/>
    <row r="48169" x14ac:dyDescent="0.2"/>
    <row r="48170" x14ac:dyDescent="0.2"/>
    <row r="48171" x14ac:dyDescent="0.2"/>
    <row r="48172" x14ac:dyDescent="0.2"/>
    <row r="48173" x14ac:dyDescent="0.2"/>
    <row r="48174" x14ac:dyDescent="0.2"/>
    <row r="48175" x14ac:dyDescent="0.2"/>
    <row r="48176" x14ac:dyDescent="0.2"/>
    <row r="48177" x14ac:dyDescent="0.2"/>
    <row r="48178" x14ac:dyDescent="0.2"/>
    <row r="48179" x14ac:dyDescent="0.2"/>
    <row r="48180" x14ac:dyDescent="0.2"/>
    <row r="48181" x14ac:dyDescent="0.2"/>
    <row r="48182" x14ac:dyDescent="0.2"/>
    <row r="48183" x14ac:dyDescent="0.2"/>
    <row r="48184" x14ac:dyDescent="0.2"/>
    <row r="48185" x14ac:dyDescent="0.2"/>
    <row r="48186" x14ac:dyDescent="0.2"/>
    <row r="48187" x14ac:dyDescent="0.2"/>
    <row r="48188" x14ac:dyDescent="0.2"/>
    <row r="48189" x14ac:dyDescent="0.2"/>
    <row r="48190" x14ac:dyDescent="0.2"/>
    <row r="48191" x14ac:dyDescent="0.2"/>
    <row r="48192" x14ac:dyDescent="0.2"/>
    <row r="48193" x14ac:dyDescent="0.2"/>
    <row r="48194" x14ac:dyDescent="0.2"/>
    <row r="48195" x14ac:dyDescent="0.2"/>
    <row r="48196" x14ac:dyDescent="0.2"/>
    <row r="48197" x14ac:dyDescent="0.2"/>
    <row r="48198" x14ac:dyDescent="0.2"/>
    <row r="48199" x14ac:dyDescent="0.2"/>
    <row r="48200" x14ac:dyDescent="0.2"/>
    <row r="48201" x14ac:dyDescent="0.2"/>
    <row r="48202" x14ac:dyDescent="0.2"/>
    <row r="48203" x14ac:dyDescent="0.2"/>
    <row r="48204" x14ac:dyDescent="0.2"/>
    <row r="48205" x14ac:dyDescent="0.2"/>
    <row r="48206" x14ac:dyDescent="0.2"/>
    <row r="48207" x14ac:dyDescent="0.2"/>
    <row r="48208" x14ac:dyDescent="0.2"/>
    <row r="48209" x14ac:dyDescent="0.2"/>
    <row r="48210" x14ac:dyDescent="0.2"/>
    <row r="48211" x14ac:dyDescent="0.2"/>
    <row r="48212" x14ac:dyDescent="0.2"/>
    <row r="48213" x14ac:dyDescent="0.2"/>
    <row r="48214" x14ac:dyDescent="0.2"/>
    <row r="48215" x14ac:dyDescent="0.2"/>
    <row r="48216" x14ac:dyDescent="0.2"/>
    <row r="48217" x14ac:dyDescent="0.2"/>
    <row r="48218" x14ac:dyDescent="0.2"/>
    <row r="48219" x14ac:dyDescent="0.2"/>
    <row r="48220" x14ac:dyDescent="0.2"/>
    <row r="48221" x14ac:dyDescent="0.2"/>
    <row r="48222" x14ac:dyDescent="0.2"/>
    <row r="48223" x14ac:dyDescent="0.2"/>
    <row r="48224" x14ac:dyDescent="0.2"/>
    <row r="48225" x14ac:dyDescent="0.2"/>
    <row r="48226" x14ac:dyDescent="0.2"/>
    <row r="48227" x14ac:dyDescent="0.2"/>
    <row r="48228" x14ac:dyDescent="0.2"/>
    <row r="48229" x14ac:dyDescent="0.2"/>
    <row r="48230" x14ac:dyDescent="0.2"/>
    <row r="48231" x14ac:dyDescent="0.2"/>
    <row r="48232" x14ac:dyDescent="0.2"/>
    <row r="48233" x14ac:dyDescent="0.2"/>
    <row r="48234" x14ac:dyDescent="0.2"/>
    <row r="48235" x14ac:dyDescent="0.2"/>
    <row r="48236" x14ac:dyDescent="0.2"/>
    <row r="48237" x14ac:dyDescent="0.2"/>
    <row r="48238" x14ac:dyDescent="0.2"/>
    <row r="48239" x14ac:dyDescent="0.2"/>
    <row r="48240" x14ac:dyDescent="0.2"/>
    <row r="48241" x14ac:dyDescent="0.2"/>
    <row r="48242" x14ac:dyDescent="0.2"/>
    <row r="48243" x14ac:dyDescent="0.2"/>
    <row r="48244" x14ac:dyDescent="0.2"/>
    <row r="48245" x14ac:dyDescent="0.2"/>
    <row r="48246" x14ac:dyDescent="0.2"/>
    <row r="48247" x14ac:dyDescent="0.2"/>
    <row r="48248" x14ac:dyDescent="0.2"/>
    <row r="48249" x14ac:dyDescent="0.2"/>
    <row r="48250" x14ac:dyDescent="0.2"/>
    <row r="48251" x14ac:dyDescent="0.2"/>
    <row r="48252" x14ac:dyDescent="0.2"/>
    <row r="48253" x14ac:dyDescent="0.2"/>
    <row r="48254" x14ac:dyDescent="0.2"/>
    <row r="48255" x14ac:dyDescent="0.2"/>
    <row r="48256" x14ac:dyDescent="0.2"/>
    <row r="48257" x14ac:dyDescent="0.2"/>
    <row r="48258" x14ac:dyDescent="0.2"/>
    <row r="48259" x14ac:dyDescent="0.2"/>
    <row r="48260" x14ac:dyDescent="0.2"/>
    <row r="48261" x14ac:dyDescent="0.2"/>
    <row r="48262" x14ac:dyDescent="0.2"/>
    <row r="48263" x14ac:dyDescent="0.2"/>
    <row r="48264" x14ac:dyDescent="0.2"/>
    <row r="48265" x14ac:dyDescent="0.2"/>
    <row r="48266" x14ac:dyDescent="0.2"/>
    <row r="48267" x14ac:dyDescent="0.2"/>
    <row r="48268" x14ac:dyDescent="0.2"/>
    <row r="48269" x14ac:dyDescent="0.2"/>
    <row r="48270" x14ac:dyDescent="0.2"/>
    <row r="48271" x14ac:dyDescent="0.2"/>
    <row r="48272" x14ac:dyDescent="0.2"/>
    <row r="48273" x14ac:dyDescent="0.2"/>
    <row r="48274" x14ac:dyDescent="0.2"/>
    <row r="48275" x14ac:dyDescent="0.2"/>
    <row r="48276" x14ac:dyDescent="0.2"/>
    <row r="48277" x14ac:dyDescent="0.2"/>
    <row r="48278" x14ac:dyDescent="0.2"/>
    <row r="48279" x14ac:dyDescent="0.2"/>
    <row r="48280" x14ac:dyDescent="0.2"/>
    <row r="48281" x14ac:dyDescent="0.2"/>
    <row r="48282" x14ac:dyDescent="0.2"/>
    <row r="48283" x14ac:dyDescent="0.2"/>
    <row r="48284" x14ac:dyDescent="0.2"/>
    <row r="48285" x14ac:dyDescent="0.2"/>
    <row r="48286" x14ac:dyDescent="0.2"/>
    <row r="48287" x14ac:dyDescent="0.2"/>
    <row r="48288" x14ac:dyDescent="0.2"/>
    <row r="48289" x14ac:dyDescent="0.2"/>
    <row r="48290" x14ac:dyDescent="0.2"/>
    <row r="48291" x14ac:dyDescent="0.2"/>
    <row r="48292" x14ac:dyDescent="0.2"/>
    <row r="48293" x14ac:dyDescent="0.2"/>
    <row r="48294" x14ac:dyDescent="0.2"/>
    <row r="48295" x14ac:dyDescent="0.2"/>
    <row r="48296" x14ac:dyDescent="0.2"/>
    <row r="48297" x14ac:dyDescent="0.2"/>
    <row r="48298" x14ac:dyDescent="0.2"/>
    <row r="48299" x14ac:dyDescent="0.2"/>
    <row r="48300" x14ac:dyDescent="0.2"/>
    <row r="48301" x14ac:dyDescent="0.2"/>
    <row r="48302" x14ac:dyDescent="0.2"/>
    <row r="48303" x14ac:dyDescent="0.2"/>
    <row r="48304" x14ac:dyDescent="0.2"/>
    <row r="48305" x14ac:dyDescent="0.2"/>
    <row r="48306" x14ac:dyDescent="0.2"/>
    <row r="48307" x14ac:dyDescent="0.2"/>
    <row r="48308" x14ac:dyDescent="0.2"/>
    <row r="48309" x14ac:dyDescent="0.2"/>
    <row r="48310" x14ac:dyDescent="0.2"/>
    <row r="48311" x14ac:dyDescent="0.2"/>
    <row r="48312" x14ac:dyDescent="0.2"/>
    <row r="48313" x14ac:dyDescent="0.2"/>
    <row r="48314" x14ac:dyDescent="0.2"/>
    <row r="48315" x14ac:dyDescent="0.2"/>
    <row r="48316" x14ac:dyDescent="0.2"/>
    <row r="48317" x14ac:dyDescent="0.2"/>
    <row r="48318" x14ac:dyDescent="0.2"/>
    <row r="48319" x14ac:dyDescent="0.2"/>
    <row r="48320" x14ac:dyDescent="0.2"/>
    <row r="48321" x14ac:dyDescent="0.2"/>
    <row r="48322" x14ac:dyDescent="0.2"/>
    <row r="48323" x14ac:dyDescent="0.2"/>
    <row r="48324" x14ac:dyDescent="0.2"/>
    <row r="48325" x14ac:dyDescent="0.2"/>
    <row r="48326" x14ac:dyDescent="0.2"/>
    <row r="48327" x14ac:dyDescent="0.2"/>
    <row r="48328" x14ac:dyDescent="0.2"/>
    <row r="48329" x14ac:dyDescent="0.2"/>
    <row r="48330" x14ac:dyDescent="0.2"/>
    <row r="48331" x14ac:dyDescent="0.2"/>
    <row r="48332" x14ac:dyDescent="0.2"/>
    <row r="48333" x14ac:dyDescent="0.2"/>
    <row r="48334" x14ac:dyDescent="0.2"/>
    <row r="48335" x14ac:dyDescent="0.2"/>
    <row r="48336" x14ac:dyDescent="0.2"/>
    <row r="48337" x14ac:dyDescent="0.2"/>
    <row r="48338" x14ac:dyDescent="0.2"/>
    <row r="48339" x14ac:dyDescent="0.2"/>
    <row r="48340" x14ac:dyDescent="0.2"/>
    <row r="48341" x14ac:dyDescent="0.2"/>
    <row r="48342" x14ac:dyDescent="0.2"/>
    <row r="48343" x14ac:dyDescent="0.2"/>
    <row r="48344" x14ac:dyDescent="0.2"/>
    <row r="48345" x14ac:dyDescent="0.2"/>
    <row r="48346" x14ac:dyDescent="0.2"/>
    <row r="48347" x14ac:dyDescent="0.2"/>
    <row r="48348" x14ac:dyDescent="0.2"/>
    <row r="48349" x14ac:dyDescent="0.2"/>
    <row r="48350" x14ac:dyDescent="0.2"/>
    <row r="48351" x14ac:dyDescent="0.2"/>
    <row r="48352" x14ac:dyDescent="0.2"/>
    <row r="48353" x14ac:dyDescent="0.2"/>
    <row r="48354" x14ac:dyDescent="0.2"/>
    <row r="48355" x14ac:dyDescent="0.2"/>
    <row r="48356" x14ac:dyDescent="0.2"/>
    <row r="48357" x14ac:dyDescent="0.2"/>
    <row r="48358" x14ac:dyDescent="0.2"/>
    <row r="48359" x14ac:dyDescent="0.2"/>
    <row r="48360" x14ac:dyDescent="0.2"/>
    <row r="48361" x14ac:dyDescent="0.2"/>
    <row r="48362" x14ac:dyDescent="0.2"/>
    <row r="48363" x14ac:dyDescent="0.2"/>
    <row r="48364" x14ac:dyDescent="0.2"/>
    <row r="48365" x14ac:dyDescent="0.2"/>
    <row r="48366" x14ac:dyDescent="0.2"/>
    <row r="48367" x14ac:dyDescent="0.2"/>
    <row r="48368" x14ac:dyDescent="0.2"/>
    <row r="48369" x14ac:dyDescent="0.2"/>
    <row r="48370" x14ac:dyDescent="0.2"/>
    <row r="48371" x14ac:dyDescent="0.2"/>
    <row r="48372" x14ac:dyDescent="0.2"/>
    <row r="48373" x14ac:dyDescent="0.2"/>
    <row r="48374" x14ac:dyDescent="0.2"/>
    <row r="48375" x14ac:dyDescent="0.2"/>
    <row r="48376" x14ac:dyDescent="0.2"/>
    <row r="48377" x14ac:dyDescent="0.2"/>
    <row r="48378" x14ac:dyDescent="0.2"/>
    <row r="48379" x14ac:dyDescent="0.2"/>
    <row r="48380" x14ac:dyDescent="0.2"/>
    <row r="48381" x14ac:dyDescent="0.2"/>
    <row r="48382" x14ac:dyDescent="0.2"/>
    <row r="48383" x14ac:dyDescent="0.2"/>
    <row r="48384" x14ac:dyDescent="0.2"/>
    <row r="48385" x14ac:dyDescent="0.2"/>
    <row r="48386" x14ac:dyDescent="0.2"/>
    <row r="48387" x14ac:dyDescent="0.2"/>
    <row r="48388" x14ac:dyDescent="0.2"/>
    <row r="48389" x14ac:dyDescent="0.2"/>
    <row r="48390" x14ac:dyDescent="0.2"/>
    <row r="48391" x14ac:dyDescent="0.2"/>
    <row r="48392" x14ac:dyDescent="0.2"/>
    <row r="48393" x14ac:dyDescent="0.2"/>
    <row r="48394" x14ac:dyDescent="0.2"/>
    <row r="48395" x14ac:dyDescent="0.2"/>
    <row r="48396" x14ac:dyDescent="0.2"/>
    <row r="48397" x14ac:dyDescent="0.2"/>
    <row r="48398" x14ac:dyDescent="0.2"/>
    <row r="48399" x14ac:dyDescent="0.2"/>
    <row r="48400" x14ac:dyDescent="0.2"/>
    <row r="48401" x14ac:dyDescent="0.2"/>
    <row r="48402" x14ac:dyDescent="0.2"/>
    <row r="48403" x14ac:dyDescent="0.2"/>
    <row r="48404" x14ac:dyDescent="0.2"/>
    <row r="48405" x14ac:dyDescent="0.2"/>
    <row r="48406" x14ac:dyDescent="0.2"/>
    <row r="48407" x14ac:dyDescent="0.2"/>
    <row r="48408" x14ac:dyDescent="0.2"/>
    <row r="48409" x14ac:dyDescent="0.2"/>
    <row r="48410" x14ac:dyDescent="0.2"/>
    <row r="48411" x14ac:dyDescent="0.2"/>
    <row r="48412" x14ac:dyDescent="0.2"/>
    <row r="48413" x14ac:dyDescent="0.2"/>
    <row r="48414" x14ac:dyDescent="0.2"/>
    <row r="48415" x14ac:dyDescent="0.2"/>
    <row r="48416" x14ac:dyDescent="0.2"/>
    <row r="48417" x14ac:dyDescent="0.2"/>
    <row r="48418" x14ac:dyDescent="0.2"/>
    <row r="48419" x14ac:dyDescent="0.2"/>
    <row r="48420" x14ac:dyDescent="0.2"/>
    <row r="48421" x14ac:dyDescent="0.2"/>
    <row r="48422" x14ac:dyDescent="0.2"/>
    <row r="48423" x14ac:dyDescent="0.2"/>
    <row r="48424" x14ac:dyDescent="0.2"/>
    <row r="48425" x14ac:dyDescent="0.2"/>
    <row r="48426" x14ac:dyDescent="0.2"/>
    <row r="48427" x14ac:dyDescent="0.2"/>
    <row r="48428" x14ac:dyDescent="0.2"/>
    <row r="48429" x14ac:dyDescent="0.2"/>
    <row r="48430" x14ac:dyDescent="0.2"/>
    <row r="48431" x14ac:dyDescent="0.2"/>
    <row r="48432" x14ac:dyDescent="0.2"/>
    <row r="48433" x14ac:dyDescent="0.2"/>
    <row r="48434" x14ac:dyDescent="0.2"/>
    <row r="48435" x14ac:dyDescent="0.2"/>
    <row r="48436" x14ac:dyDescent="0.2"/>
    <row r="48437" x14ac:dyDescent="0.2"/>
    <row r="48438" x14ac:dyDescent="0.2"/>
    <row r="48439" x14ac:dyDescent="0.2"/>
    <row r="48440" x14ac:dyDescent="0.2"/>
    <row r="48441" x14ac:dyDescent="0.2"/>
    <row r="48442" x14ac:dyDescent="0.2"/>
    <row r="48443" x14ac:dyDescent="0.2"/>
    <row r="48444" x14ac:dyDescent="0.2"/>
    <row r="48445" x14ac:dyDescent="0.2"/>
    <row r="48446" x14ac:dyDescent="0.2"/>
    <row r="48447" x14ac:dyDescent="0.2"/>
    <row r="48448" x14ac:dyDescent="0.2"/>
    <row r="48449" x14ac:dyDescent="0.2"/>
    <row r="48450" x14ac:dyDescent="0.2"/>
    <row r="48451" x14ac:dyDescent="0.2"/>
    <row r="48452" x14ac:dyDescent="0.2"/>
    <row r="48453" x14ac:dyDescent="0.2"/>
    <row r="48454" x14ac:dyDescent="0.2"/>
    <row r="48455" x14ac:dyDescent="0.2"/>
    <row r="48456" x14ac:dyDescent="0.2"/>
    <row r="48457" x14ac:dyDescent="0.2"/>
    <row r="48458" x14ac:dyDescent="0.2"/>
    <row r="48459" x14ac:dyDescent="0.2"/>
    <row r="48460" x14ac:dyDescent="0.2"/>
    <row r="48461" x14ac:dyDescent="0.2"/>
    <row r="48462" x14ac:dyDescent="0.2"/>
    <row r="48463" x14ac:dyDescent="0.2"/>
    <row r="48464" x14ac:dyDescent="0.2"/>
    <row r="48465" x14ac:dyDescent="0.2"/>
    <row r="48466" x14ac:dyDescent="0.2"/>
    <row r="48467" x14ac:dyDescent="0.2"/>
    <row r="48468" x14ac:dyDescent="0.2"/>
    <row r="48469" x14ac:dyDescent="0.2"/>
    <row r="48470" x14ac:dyDescent="0.2"/>
    <row r="48471" x14ac:dyDescent="0.2"/>
    <row r="48472" x14ac:dyDescent="0.2"/>
    <row r="48473" x14ac:dyDescent="0.2"/>
    <row r="48474" x14ac:dyDescent="0.2"/>
    <row r="48475" x14ac:dyDescent="0.2"/>
    <row r="48476" x14ac:dyDescent="0.2"/>
    <row r="48477" x14ac:dyDescent="0.2"/>
    <row r="48478" x14ac:dyDescent="0.2"/>
    <row r="48479" x14ac:dyDescent="0.2"/>
    <row r="48480" x14ac:dyDescent="0.2"/>
    <row r="48481" x14ac:dyDescent="0.2"/>
    <row r="48482" x14ac:dyDescent="0.2"/>
    <row r="48483" x14ac:dyDescent="0.2"/>
    <row r="48484" x14ac:dyDescent="0.2"/>
    <row r="48485" x14ac:dyDescent="0.2"/>
    <row r="48486" x14ac:dyDescent="0.2"/>
    <row r="48487" x14ac:dyDescent="0.2"/>
    <row r="48488" x14ac:dyDescent="0.2"/>
    <row r="48489" x14ac:dyDescent="0.2"/>
    <row r="48490" x14ac:dyDescent="0.2"/>
    <row r="48491" x14ac:dyDescent="0.2"/>
    <row r="48492" x14ac:dyDescent="0.2"/>
    <row r="48493" x14ac:dyDescent="0.2"/>
    <row r="48494" x14ac:dyDescent="0.2"/>
    <row r="48495" x14ac:dyDescent="0.2"/>
    <row r="48496" x14ac:dyDescent="0.2"/>
    <row r="48497" x14ac:dyDescent="0.2"/>
    <row r="48498" x14ac:dyDescent="0.2"/>
    <row r="48499" x14ac:dyDescent="0.2"/>
    <row r="48500" x14ac:dyDescent="0.2"/>
    <row r="48501" x14ac:dyDescent="0.2"/>
    <row r="48502" x14ac:dyDescent="0.2"/>
    <row r="48503" x14ac:dyDescent="0.2"/>
    <row r="48504" x14ac:dyDescent="0.2"/>
    <row r="48505" x14ac:dyDescent="0.2"/>
    <row r="48506" x14ac:dyDescent="0.2"/>
    <row r="48507" x14ac:dyDescent="0.2"/>
    <row r="48508" x14ac:dyDescent="0.2"/>
    <row r="48509" x14ac:dyDescent="0.2"/>
    <row r="48510" x14ac:dyDescent="0.2"/>
    <row r="48511" x14ac:dyDescent="0.2"/>
    <row r="48512" x14ac:dyDescent="0.2"/>
    <row r="48513" x14ac:dyDescent="0.2"/>
    <row r="48514" x14ac:dyDescent="0.2"/>
    <row r="48515" x14ac:dyDescent="0.2"/>
    <row r="48516" x14ac:dyDescent="0.2"/>
    <row r="48517" x14ac:dyDescent="0.2"/>
    <row r="48518" x14ac:dyDescent="0.2"/>
    <row r="48519" x14ac:dyDescent="0.2"/>
    <row r="48520" x14ac:dyDescent="0.2"/>
    <row r="48521" x14ac:dyDescent="0.2"/>
    <row r="48522" x14ac:dyDescent="0.2"/>
    <row r="48523" x14ac:dyDescent="0.2"/>
    <row r="48524" x14ac:dyDescent="0.2"/>
    <row r="48525" x14ac:dyDescent="0.2"/>
    <row r="48526" x14ac:dyDescent="0.2"/>
    <row r="48527" x14ac:dyDescent="0.2"/>
    <row r="48528" x14ac:dyDescent="0.2"/>
    <row r="48529" x14ac:dyDescent="0.2"/>
    <row r="48530" x14ac:dyDescent="0.2"/>
    <row r="48531" x14ac:dyDescent="0.2"/>
    <row r="48532" x14ac:dyDescent="0.2"/>
    <row r="48533" x14ac:dyDescent="0.2"/>
    <row r="48534" x14ac:dyDescent="0.2"/>
    <row r="48535" x14ac:dyDescent="0.2"/>
    <row r="48536" x14ac:dyDescent="0.2"/>
    <row r="48537" x14ac:dyDescent="0.2"/>
    <row r="48538" x14ac:dyDescent="0.2"/>
    <row r="48539" x14ac:dyDescent="0.2"/>
    <row r="48540" x14ac:dyDescent="0.2"/>
    <row r="48541" x14ac:dyDescent="0.2"/>
    <row r="48542" x14ac:dyDescent="0.2"/>
    <row r="48543" x14ac:dyDescent="0.2"/>
    <row r="48544" x14ac:dyDescent="0.2"/>
    <row r="48545" x14ac:dyDescent="0.2"/>
    <row r="48546" x14ac:dyDescent="0.2"/>
    <row r="48547" x14ac:dyDescent="0.2"/>
    <row r="48548" x14ac:dyDescent="0.2"/>
    <row r="48549" x14ac:dyDescent="0.2"/>
    <row r="48550" x14ac:dyDescent="0.2"/>
    <row r="48551" x14ac:dyDescent="0.2"/>
    <row r="48552" x14ac:dyDescent="0.2"/>
    <row r="48553" x14ac:dyDescent="0.2"/>
    <row r="48554" x14ac:dyDescent="0.2"/>
    <row r="48555" x14ac:dyDescent="0.2"/>
    <row r="48556" x14ac:dyDescent="0.2"/>
    <row r="48557" x14ac:dyDescent="0.2"/>
    <row r="48558" x14ac:dyDescent="0.2"/>
    <row r="48559" x14ac:dyDescent="0.2"/>
    <row r="48560" x14ac:dyDescent="0.2"/>
    <row r="48561" x14ac:dyDescent="0.2"/>
    <row r="48562" x14ac:dyDescent="0.2"/>
    <row r="48563" x14ac:dyDescent="0.2"/>
    <row r="48564" x14ac:dyDescent="0.2"/>
    <row r="48565" x14ac:dyDescent="0.2"/>
    <row r="48566" x14ac:dyDescent="0.2"/>
    <row r="48567" x14ac:dyDescent="0.2"/>
    <row r="48568" x14ac:dyDescent="0.2"/>
    <row r="48569" x14ac:dyDescent="0.2"/>
    <row r="48570" x14ac:dyDescent="0.2"/>
    <row r="48571" x14ac:dyDescent="0.2"/>
    <row r="48572" x14ac:dyDescent="0.2"/>
    <row r="48573" x14ac:dyDescent="0.2"/>
    <row r="48574" x14ac:dyDescent="0.2"/>
    <row r="48575" x14ac:dyDescent="0.2"/>
    <row r="48576" x14ac:dyDescent="0.2"/>
    <row r="48577" x14ac:dyDescent="0.2"/>
    <row r="48578" x14ac:dyDescent="0.2"/>
    <row r="48579" x14ac:dyDescent="0.2"/>
    <row r="48580" x14ac:dyDescent="0.2"/>
    <row r="48581" x14ac:dyDescent="0.2"/>
    <row r="48582" x14ac:dyDescent="0.2"/>
    <row r="48583" x14ac:dyDescent="0.2"/>
    <row r="48584" x14ac:dyDescent="0.2"/>
    <row r="48585" x14ac:dyDescent="0.2"/>
    <row r="48586" x14ac:dyDescent="0.2"/>
    <row r="48587" x14ac:dyDescent="0.2"/>
    <row r="48588" x14ac:dyDescent="0.2"/>
    <row r="48589" x14ac:dyDescent="0.2"/>
    <row r="48590" x14ac:dyDescent="0.2"/>
    <row r="48591" x14ac:dyDescent="0.2"/>
    <row r="48592" x14ac:dyDescent="0.2"/>
    <row r="48593" x14ac:dyDescent="0.2"/>
    <row r="48594" x14ac:dyDescent="0.2"/>
    <row r="48595" x14ac:dyDescent="0.2"/>
    <row r="48596" x14ac:dyDescent="0.2"/>
    <row r="48597" x14ac:dyDescent="0.2"/>
    <row r="48598" x14ac:dyDescent="0.2"/>
    <row r="48599" x14ac:dyDescent="0.2"/>
    <row r="48600" x14ac:dyDescent="0.2"/>
    <row r="48601" x14ac:dyDescent="0.2"/>
    <row r="48602" x14ac:dyDescent="0.2"/>
    <row r="48603" x14ac:dyDescent="0.2"/>
    <row r="48604" x14ac:dyDescent="0.2"/>
    <row r="48605" x14ac:dyDescent="0.2"/>
    <row r="48606" x14ac:dyDescent="0.2"/>
    <row r="48607" x14ac:dyDescent="0.2"/>
    <row r="48608" x14ac:dyDescent="0.2"/>
    <row r="48609" x14ac:dyDescent="0.2"/>
    <row r="48610" x14ac:dyDescent="0.2"/>
    <row r="48611" x14ac:dyDescent="0.2"/>
    <row r="48612" x14ac:dyDescent="0.2"/>
    <row r="48613" x14ac:dyDescent="0.2"/>
    <row r="48614" x14ac:dyDescent="0.2"/>
    <row r="48615" x14ac:dyDescent="0.2"/>
    <row r="48616" x14ac:dyDescent="0.2"/>
    <row r="48617" x14ac:dyDescent="0.2"/>
    <row r="48618" x14ac:dyDescent="0.2"/>
    <row r="48619" x14ac:dyDescent="0.2"/>
    <row r="48620" x14ac:dyDescent="0.2"/>
    <row r="48621" x14ac:dyDescent="0.2"/>
    <row r="48622" x14ac:dyDescent="0.2"/>
    <row r="48623" x14ac:dyDescent="0.2"/>
    <row r="48624" x14ac:dyDescent="0.2"/>
    <row r="48625" x14ac:dyDescent="0.2"/>
    <row r="48626" x14ac:dyDescent="0.2"/>
    <row r="48627" x14ac:dyDescent="0.2"/>
    <row r="48628" x14ac:dyDescent="0.2"/>
    <row r="48629" x14ac:dyDescent="0.2"/>
    <row r="48630" x14ac:dyDescent="0.2"/>
    <row r="48631" x14ac:dyDescent="0.2"/>
    <row r="48632" x14ac:dyDescent="0.2"/>
    <row r="48633" x14ac:dyDescent="0.2"/>
    <row r="48634" x14ac:dyDescent="0.2"/>
    <row r="48635" x14ac:dyDescent="0.2"/>
    <row r="48636" x14ac:dyDescent="0.2"/>
    <row r="48637" x14ac:dyDescent="0.2"/>
    <row r="48638" x14ac:dyDescent="0.2"/>
    <row r="48639" x14ac:dyDescent="0.2"/>
    <row r="48640" x14ac:dyDescent="0.2"/>
    <row r="48641" x14ac:dyDescent="0.2"/>
    <row r="48642" x14ac:dyDescent="0.2"/>
    <row r="48643" x14ac:dyDescent="0.2"/>
    <row r="48644" x14ac:dyDescent="0.2"/>
    <row r="48645" x14ac:dyDescent="0.2"/>
    <row r="48646" x14ac:dyDescent="0.2"/>
    <row r="48647" x14ac:dyDescent="0.2"/>
    <row r="48648" x14ac:dyDescent="0.2"/>
    <row r="48649" x14ac:dyDescent="0.2"/>
    <row r="48650" x14ac:dyDescent="0.2"/>
    <row r="48651" x14ac:dyDescent="0.2"/>
    <row r="48652" x14ac:dyDescent="0.2"/>
    <row r="48653" x14ac:dyDescent="0.2"/>
    <row r="48654" x14ac:dyDescent="0.2"/>
    <row r="48655" x14ac:dyDescent="0.2"/>
    <row r="48656" x14ac:dyDescent="0.2"/>
    <row r="48657" x14ac:dyDescent="0.2"/>
    <row r="48658" x14ac:dyDescent="0.2"/>
    <row r="48659" x14ac:dyDescent="0.2"/>
    <row r="48660" x14ac:dyDescent="0.2"/>
    <row r="48661" x14ac:dyDescent="0.2"/>
    <row r="48662" x14ac:dyDescent="0.2"/>
    <row r="48663" x14ac:dyDescent="0.2"/>
    <row r="48664" x14ac:dyDescent="0.2"/>
    <row r="48665" x14ac:dyDescent="0.2"/>
    <row r="48666" x14ac:dyDescent="0.2"/>
    <row r="48667" x14ac:dyDescent="0.2"/>
    <row r="48668" x14ac:dyDescent="0.2"/>
    <row r="48669" x14ac:dyDescent="0.2"/>
    <row r="48670" x14ac:dyDescent="0.2"/>
    <row r="48671" x14ac:dyDescent="0.2"/>
    <row r="48672" x14ac:dyDescent="0.2"/>
    <row r="48673" x14ac:dyDescent="0.2"/>
    <row r="48674" x14ac:dyDescent="0.2"/>
    <row r="48675" x14ac:dyDescent="0.2"/>
    <row r="48676" x14ac:dyDescent="0.2"/>
    <row r="48677" x14ac:dyDescent="0.2"/>
    <row r="48678" x14ac:dyDescent="0.2"/>
    <row r="48679" x14ac:dyDescent="0.2"/>
    <row r="48680" x14ac:dyDescent="0.2"/>
    <row r="48681" x14ac:dyDescent="0.2"/>
    <row r="48682" x14ac:dyDescent="0.2"/>
    <row r="48683" x14ac:dyDescent="0.2"/>
    <row r="48684" x14ac:dyDescent="0.2"/>
    <row r="48685" x14ac:dyDescent="0.2"/>
    <row r="48686" x14ac:dyDescent="0.2"/>
    <row r="48687" x14ac:dyDescent="0.2"/>
    <row r="48688" x14ac:dyDescent="0.2"/>
    <row r="48689" x14ac:dyDescent="0.2"/>
    <row r="48690" x14ac:dyDescent="0.2"/>
    <row r="48691" x14ac:dyDescent="0.2"/>
    <row r="48692" x14ac:dyDescent="0.2"/>
    <row r="48693" x14ac:dyDescent="0.2"/>
    <row r="48694" x14ac:dyDescent="0.2"/>
    <row r="48695" x14ac:dyDescent="0.2"/>
    <row r="48696" x14ac:dyDescent="0.2"/>
    <row r="48697" x14ac:dyDescent="0.2"/>
    <row r="48698" x14ac:dyDescent="0.2"/>
    <row r="48699" x14ac:dyDescent="0.2"/>
    <row r="48700" x14ac:dyDescent="0.2"/>
    <row r="48701" x14ac:dyDescent="0.2"/>
    <row r="48702" x14ac:dyDescent="0.2"/>
    <row r="48703" x14ac:dyDescent="0.2"/>
    <row r="48704" x14ac:dyDescent="0.2"/>
    <row r="48705" x14ac:dyDescent="0.2"/>
    <row r="48706" x14ac:dyDescent="0.2"/>
    <row r="48707" x14ac:dyDescent="0.2"/>
    <row r="48708" x14ac:dyDescent="0.2"/>
    <row r="48709" x14ac:dyDescent="0.2"/>
    <row r="48710" x14ac:dyDescent="0.2"/>
    <row r="48711" x14ac:dyDescent="0.2"/>
    <row r="48712" x14ac:dyDescent="0.2"/>
    <row r="48713" x14ac:dyDescent="0.2"/>
    <row r="48714" x14ac:dyDescent="0.2"/>
    <row r="48715" x14ac:dyDescent="0.2"/>
    <row r="48716" x14ac:dyDescent="0.2"/>
    <row r="48717" x14ac:dyDescent="0.2"/>
    <row r="48718" x14ac:dyDescent="0.2"/>
    <row r="48719" x14ac:dyDescent="0.2"/>
    <row r="48720" x14ac:dyDescent="0.2"/>
    <row r="48721" x14ac:dyDescent="0.2"/>
    <row r="48722" x14ac:dyDescent="0.2"/>
    <row r="48723" x14ac:dyDescent="0.2"/>
    <row r="48724" x14ac:dyDescent="0.2"/>
    <row r="48725" x14ac:dyDescent="0.2"/>
    <row r="48726" x14ac:dyDescent="0.2"/>
    <row r="48727" x14ac:dyDescent="0.2"/>
    <row r="48728" x14ac:dyDescent="0.2"/>
    <row r="48729" x14ac:dyDescent="0.2"/>
    <row r="48730" x14ac:dyDescent="0.2"/>
    <row r="48731" x14ac:dyDescent="0.2"/>
    <row r="48732" x14ac:dyDescent="0.2"/>
    <row r="48733" x14ac:dyDescent="0.2"/>
    <row r="48734" x14ac:dyDescent="0.2"/>
    <row r="48735" x14ac:dyDescent="0.2"/>
    <row r="48736" x14ac:dyDescent="0.2"/>
    <row r="48737" x14ac:dyDescent="0.2"/>
    <row r="48738" x14ac:dyDescent="0.2"/>
    <row r="48739" x14ac:dyDescent="0.2"/>
    <row r="48740" x14ac:dyDescent="0.2"/>
    <row r="48741" x14ac:dyDescent="0.2"/>
    <row r="48742" x14ac:dyDescent="0.2"/>
    <row r="48743" x14ac:dyDescent="0.2"/>
    <row r="48744" x14ac:dyDescent="0.2"/>
    <row r="48745" x14ac:dyDescent="0.2"/>
    <row r="48746" x14ac:dyDescent="0.2"/>
    <row r="48747" x14ac:dyDescent="0.2"/>
    <row r="48748" x14ac:dyDescent="0.2"/>
    <row r="48749" x14ac:dyDescent="0.2"/>
    <row r="48750" x14ac:dyDescent="0.2"/>
    <row r="48751" x14ac:dyDescent="0.2"/>
    <row r="48752" x14ac:dyDescent="0.2"/>
    <row r="48753" x14ac:dyDescent="0.2"/>
    <row r="48754" x14ac:dyDescent="0.2"/>
    <row r="48755" x14ac:dyDescent="0.2"/>
    <row r="48756" x14ac:dyDescent="0.2"/>
    <row r="48757" x14ac:dyDescent="0.2"/>
    <row r="48758" x14ac:dyDescent="0.2"/>
    <row r="48759" x14ac:dyDescent="0.2"/>
    <row r="48760" x14ac:dyDescent="0.2"/>
    <row r="48761" x14ac:dyDescent="0.2"/>
    <row r="48762" x14ac:dyDescent="0.2"/>
    <row r="48763" x14ac:dyDescent="0.2"/>
    <row r="48764" x14ac:dyDescent="0.2"/>
    <row r="48765" x14ac:dyDescent="0.2"/>
    <row r="48766" x14ac:dyDescent="0.2"/>
    <row r="48767" x14ac:dyDescent="0.2"/>
    <row r="48768" x14ac:dyDescent="0.2"/>
    <row r="48769" x14ac:dyDescent="0.2"/>
    <row r="48770" x14ac:dyDescent="0.2"/>
    <row r="48771" x14ac:dyDescent="0.2"/>
    <row r="48772" x14ac:dyDescent="0.2"/>
    <row r="48773" x14ac:dyDescent="0.2"/>
    <row r="48774" x14ac:dyDescent="0.2"/>
    <row r="48775" x14ac:dyDescent="0.2"/>
    <row r="48776" x14ac:dyDescent="0.2"/>
    <row r="48777" x14ac:dyDescent="0.2"/>
    <row r="48778" x14ac:dyDescent="0.2"/>
    <row r="48779" x14ac:dyDescent="0.2"/>
    <row r="48780" x14ac:dyDescent="0.2"/>
    <row r="48781" x14ac:dyDescent="0.2"/>
    <row r="48782" x14ac:dyDescent="0.2"/>
    <row r="48783" x14ac:dyDescent="0.2"/>
    <row r="48784" x14ac:dyDescent="0.2"/>
    <row r="48785" x14ac:dyDescent="0.2"/>
    <row r="48786" x14ac:dyDescent="0.2"/>
    <row r="48787" x14ac:dyDescent="0.2"/>
    <row r="48788" x14ac:dyDescent="0.2"/>
    <row r="48789" x14ac:dyDescent="0.2"/>
    <row r="48790" x14ac:dyDescent="0.2"/>
    <row r="48791" x14ac:dyDescent="0.2"/>
    <row r="48792" x14ac:dyDescent="0.2"/>
    <row r="48793" x14ac:dyDescent="0.2"/>
    <row r="48794" x14ac:dyDescent="0.2"/>
    <row r="48795" x14ac:dyDescent="0.2"/>
    <row r="48796" x14ac:dyDescent="0.2"/>
    <row r="48797" x14ac:dyDescent="0.2"/>
    <row r="48798" x14ac:dyDescent="0.2"/>
    <row r="48799" x14ac:dyDescent="0.2"/>
    <row r="48800" x14ac:dyDescent="0.2"/>
    <row r="48801" x14ac:dyDescent="0.2"/>
    <row r="48802" x14ac:dyDescent="0.2"/>
    <row r="48803" x14ac:dyDescent="0.2"/>
    <row r="48804" x14ac:dyDescent="0.2"/>
    <row r="48805" x14ac:dyDescent="0.2"/>
    <row r="48806" x14ac:dyDescent="0.2"/>
    <row r="48807" x14ac:dyDescent="0.2"/>
    <row r="48808" x14ac:dyDescent="0.2"/>
    <row r="48809" x14ac:dyDescent="0.2"/>
    <row r="48810" x14ac:dyDescent="0.2"/>
    <row r="48811" x14ac:dyDescent="0.2"/>
    <row r="48812" x14ac:dyDescent="0.2"/>
    <row r="48813" x14ac:dyDescent="0.2"/>
    <row r="48814" x14ac:dyDescent="0.2"/>
    <row r="48815" x14ac:dyDescent="0.2"/>
    <row r="48816" x14ac:dyDescent="0.2"/>
    <row r="48817" x14ac:dyDescent="0.2"/>
    <row r="48818" x14ac:dyDescent="0.2"/>
    <row r="48819" x14ac:dyDescent="0.2"/>
    <row r="48820" x14ac:dyDescent="0.2"/>
    <row r="48821" x14ac:dyDescent="0.2"/>
    <row r="48822" x14ac:dyDescent="0.2"/>
    <row r="48823" x14ac:dyDescent="0.2"/>
    <row r="48824" x14ac:dyDescent="0.2"/>
    <row r="48825" x14ac:dyDescent="0.2"/>
    <row r="48826" x14ac:dyDescent="0.2"/>
    <row r="48827" x14ac:dyDescent="0.2"/>
    <row r="48828" x14ac:dyDescent="0.2"/>
    <row r="48829" x14ac:dyDescent="0.2"/>
    <row r="48830" x14ac:dyDescent="0.2"/>
    <row r="48831" x14ac:dyDescent="0.2"/>
    <row r="48832" x14ac:dyDescent="0.2"/>
    <row r="48833" x14ac:dyDescent="0.2"/>
    <row r="48834" x14ac:dyDescent="0.2"/>
    <row r="48835" x14ac:dyDescent="0.2"/>
    <row r="48836" x14ac:dyDescent="0.2"/>
    <row r="48837" x14ac:dyDescent="0.2"/>
    <row r="48838" x14ac:dyDescent="0.2"/>
    <row r="48839" x14ac:dyDescent="0.2"/>
    <row r="48840" x14ac:dyDescent="0.2"/>
    <row r="48841" x14ac:dyDescent="0.2"/>
    <row r="48842" x14ac:dyDescent="0.2"/>
    <row r="48843" x14ac:dyDescent="0.2"/>
    <row r="48844" x14ac:dyDescent="0.2"/>
    <row r="48845" x14ac:dyDescent="0.2"/>
    <row r="48846" x14ac:dyDescent="0.2"/>
    <row r="48847" x14ac:dyDescent="0.2"/>
    <row r="48848" x14ac:dyDescent="0.2"/>
    <row r="48849" x14ac:dyDescent="0.2"/>
    <row r="48850" x14ac:dyDescent="0.2"/>
    <row r="48851" x14ac:dyDescent="0.2"/>
    <row r="48852" x14ac:dyDescent="0.2"/>
    <row r="48853" x14ac:dyDescent="0.2"/>
    <row r="48854" x14ac:dyDescent="0.2"/>
    <row r="48855" x14ac:dyDescent="0.2"/>
    <row r="48856" x14ac:dyDescent="0.2"/>
    <row r="48857" x14ac:dyDescent="0.2"/>
    <row r="48858" x14ac:dyDescent="0.2"/>
    <row r="48859" x14ac:dyDescent="0.2"/>
    <row r="48860" x14ac:dyDescent="0.2"/>
    <row r="48861" x14ac:dyDescent="0.2"/>
    <row r="48862" x14ac:dyDescent="0.2"/>
    <row r="48863" x14ac:dyDescent="0.2"/>
    <row r="48864" x14ac:dyDescent="0.2"/>
    <row r="48865" x14ac:dyDescent="0.2"/>
    <row r="48866" x14ac:dyDescent="0.2"/>
    <row r="48867" x14ac:dyDescent="0.2"/>
    <row r="48868" x14ac:dyDescent="0.2"/>
    <row r="48869" x14ac:dyDescent="0.2"/>
    <row r="48870" x14ac:dyDescent="0.2"/>
    <row r="48871" x14ac:dyDescent="0.2"/>
    <row r="48872" x14ac:dyDescent="0.2"/>
    <row r="48873" x14ac:dyDescent="0.2"/>
    <row r="48874" x14ac:dyDescent="0.2"/>
    <row r="48875" x14ac:dyDescent="0.2"/>
    <row r="48876" x14ac:dyDescent="0.2"/>
    <row r="48877" x14ac:dyDescent="0.2"/>
    <row r="48878" x14ac:dyDescent="0.2"/>
    <row r="48879" x14ac:dyDescent="0.2"/>
    <row r="48880" x14ac:dyDescent="0.2"/>
    <row r="48881" x14ac:dyDescent="0.2"/>
    <row r="48882" x14ac:dyDescent="0.2"/>
    <row r="48883" x14ac:dyDescent="0.2"/>
    <row r="48884" x14ac:dyDescent="0.2"/>
    <row r="48885" x14ac:dyDescent="0.2"/>
    <row r="48886" x14ac:dyDescent="0.2"/>
    <row r="48887" x14ac:dyDescent="0.2"/>
    <row r="48888" x14ac:dyDescent="0.2"/>
    <row r="48889" x14ac:dyDescent="0.2"/>
    <row r="48890" x14ac:dyDescent="0.2"/>
    <row r="48891" x14ac:dyDescent="0.2"/>
    <row r="48892" x14ac:dyDescent="0.2"/>
    <row r="48893" x14ac:dyDescent="0.2"/>
    <row r="48894" x14ac:dyDescent="0.2"/>
    <row r="48895" x14ac:dyDescent="0.2"/>
    <row r="48896" x14ac:dyDescent="0.2"/>
    <row r="48897" x14ac:dyDescent="0.2"/>
    <row r="48898" x14ac:dyDescent="0.2"/>
    <row r="48899" x14ac:dyDescent="0.2"/>
    <row r="48900" x14ac:dyDescent="0.2"/>
    <row r="48901" x14ac:dyDescent="0.2"/>
    <row r="48902" x14ac:dyDescent="0.2"/>
    <row r="48903" x14ac:dyDescent="0.2"/>
    <row r="48904" x14ac:dyDescent="0.2"/>
    <row r="48905" x14ac:dyDescent="0.2"/>
    <row r="48906" x14ac:dyDescent="0.2"/>
    <row r="48907" x14ac:dyDescent="0.2"/>
    <row r="48908" x14ac:dyDescent="0.2"/>
    <row r="48909" x14ac:dyDescent="0.2"/>
    <row r="48910" x14ac:dyDescent="0.2"/>
    <row r="48911" x14ac:dyDescent="0.2"/>
    <row r="48912" x14ac:dyDescent="0.2"/>
    <row r="48913" x14ac:dyDescent="0.2"/>
    <row r="48914" x14ac:dyDescent="0.2"/>
    <row r="48915" x14ac:dyDescent="0.2"/>
    <row r="48916" x14ac:dyDescent="0.2"/>
    <row r="48917" x14ac:dyDescent="0.2"/>
    <row r="48918" x14ac:dyDescent="0.2"/>
    <row r="48919" x14ac:dyDescent="0.2"/>
    <row r="48920" x14ac:dyDescent="0.2"/>
    <row r="48921" x14ac:dyDescent="0.2"/>
    <row r="48922" x14ac:dyDescent="0.2"/>
    <row r="48923" x14ac:dyDescent="0.2"/>
    <row r="48924" x14ac:dyDescent="0.2"/>
    <row r="48925" x14ac:dyDescent="0.2"/>
    <row r="48926" x14ac:dyDescent="0.2"/>
    <row r="48927" x14ac:dyDescent="0.2"/>
    <row r="48928" x14ac:dyDescent="0.2"/>
    <row r="48929" x14ac:dyDescent="0.2"/>
    <row r="48930" x14ac:dyDescent="0.2"/>
    <row r="48931" x14ac:dyDescent="0.2"/>
    <row r="48932" x14ac:dyDescent="0.2"/>
    <row r="48933" x14ac:dyDescent="0.2"/>
    <row r="48934" x14ac:dyDescent="0.2"/>
    <row r="48935" x14ac:dyDescent="0.2"/>
    <row r="48936" x14ac:dyDescent="0.2"/>
    <row r="48937" x14ac:dyDescent="0.2"/>
    <row r="48938" x14ac:dyDescent="0.2"/>
    <row r="48939" x14ac:dyDescent="0.2"/>
    <row r="48940" x14ac:dyDescent="0.2"/>
    <row r="48941" x14ac:dyDescent="0.2"/>
    <row r="48942" x14ac:dyDescent="0.2"/>
    <row r="48943" x14ac:dyDescent="0.2"/>
    <row r="48944" x14ac:dyDescent="0.2"/>
    <row r="48945" x14ac:dyDescent="0.2"/>
    <row r="48946" x14ac:dyDescent="0.2"/>
    <row r="48947" x14ac:dyDescent="0.2"/>
    <row r="48948" x14ac:dyDescent="0.2"/>
    <row r="48949" x14ac:dyDescent="0.2"/>
    <row r="48950" x14ac:dyDescent="0.2"/>
    <row r="48951" x14ac:dyDescent="0.2"/>
    <row r="48952" x14ac:dyDescent="0.2"/>
    <row r="48953" x14ac:dyDescent="0.2"/>
    <row r="48954" x14ac:dyDescent="0.2"/>
    <row r="48955" x14ac:dyDescent="0.2"/>
    <row r="48956" x14ac:dyDescent="0.2"/>
    <row r="48957" x14ac:dyDescent="0.2"/>
    <row r="48958" x14ac:dyDescent="0.2"/>
    <row r="48959" x14ac:dyDescent="0.2"/>
    <row r="48960" x14ac:dyDescent="0.2"/>
    <row r="48961" x14ac:dyDescent="0.2"/>
    <row r="48962" x14ac:dyDescent="0.2"/>
    <row r="48963" x14ac:dyDescent="0.2"/>
    <row r="48964" x14ac:dyDescent="0.2"/>
    <row r="48965" x14ac:dyDescent="0.2"/>
    <row r="48966" x14ac:dyDescent="0.2"/>
    <row r="48967" x14ac:dyDescent="0.2"/>
    <row r="48968" x14ac:dyDescent="0.2"/>
    <row r="48969" x14ac:dyDescent="0.2"/>
    <row r="48970" x14ac:dyDescent="0.2"/>
    <row r="48971" x14ac:dyDescent="0.2"/>
    <row r="48972" x14ac:dyDescent="0.2"/>
    <row r="48973" x14ac:dyDescent="0.2"/>
    <row r="48974" x14ac:dyDescent="0.2"/>
    <row r="48975" x14ac:dyDescent="0.2"/>
    <row r="48976" x14ac:dyDescent="0.2"/>
    <row r="48977" x14ac:dyDescent="0.2"/>
    <row r="48978" x14ac:dyDescent="0.2"/>
    <row r="48979" x14ac:dyDescent="0.2"/>
    <row r="48980" x14ac:dyDescent="0.2"/>
    <row r="48981" x14ac:dyDescent="0.2"/>
    <row r="48982" x14ac:dyDescent="0.2"/>
    <row r="48983" x14ac:dyDescent="0.2"/>
    <row r="48984" x14ac:dyDescent="0.2"/>
    <row r="48985" x14ac:dyDescent="0.2"/>
    <row r="48986" x14ac:dyDescent="0.2"/>
    <row r="48987" x14ac:dyDescent="0.2"/>
    <row r="48988" x14ac:dyDescent="0.2"/>
    <row r="48989" x14ac:dyDescent="0.2"/>
    <row r="48990" x14ac:dyDescent="0.2"/>
    <row r="48991" x14ac:dyDescent="0.2"/>
    <row r="48992" x14ac:dyDescent="0.2"/>
    <row r="48993" x14ac:dyDescent="0.2"/>
    <row r="48994" x14ac:dyDescent="0.2"/>
    <row r="48995" x14ac:dyDescent="0.2"/>
    <row r="48996" x14ac:dyDescent="0.2"/>
    <row r="48997" x14ac:dyDescent="0.2"/>
    <row r="48998" x14ac:dyDescent="0.2"/>
    <row r="48999" x14ac:dyDescent="0.2"/>
    <row r="49000" x14ac:dyDescent="0.2"/>
    <row r="49001" x14ac:dyDescent="0.2"/>
    <row r="49002" x14ac:dyDescent="0.2"/>
    <row r="49003" x14ac:dyDescent="0.2"/>
    <row r="49004" x14ac:dyDescent="0.2"/>
    <row r="49005" x14ac:dyDescent="0.2"/>
    <row r="49006" x14ac:dyDescent="0.2"/>
    <row r="49007" x14ac:dyDescent="0.2"/>
    <row r="49008" x14ac:dyDescent="0.2"/>
    <row r="49009" x14ac:dyDescent="0.2"/>
    <row r="49010" x14ac:dyDescent="0.2"/>
    <row r="49011" x14ac:dyDescent="0.2"/>
    <row r="49012" x14ac:dyDescent="0.2"/>
    <row r="49013" x14ac:dyDescent="0.2"/>
    <row r="49014" x14ac:dyDescent="0.2"/>
    <row r="49015" x14ac:dyDescent="0.2"/>
    <row r="49016" x14ac:dyDescent="0.2"/>
    <row r="49017" x14ac:dyDescent="0.2"/>
    <row r="49018" x14ac:dyDescent="0.2"/>
    <row r="49019" x14ac:dyDescent="0.2"/>
    <row r="49020" x14ac:dyDescent="0.2"/>
    <row r="49021" x14ac:dyDescent="0.2"/>
    <row r="49022" x14ac:dyDescent="0.2"/>
    <row r="49023" x14ac:dyDescent="0.2"/>
    <row r="49024" x14ac:dyDescent="0.2"/>
    <row r="49025" x14ac:dyDescent="0.2"/>
    <row r="49026" x14ac:dyDescent="0.2"/>
    <row r="49027" x14ac:dyDescent="0.2"/>
    <row r="49028" x14ac:dyDescent="0.2"/>
    <row r="49029" x14ac:dyDescent="0.2"/>
    <row r="49030" x14ac:dyDescent="0.2"/>
    <row r="49031" x14ac:dyDescent="0.2"/>
    <row r="49032" x14ac:dyDescent="0.2"/>
    <row r="49033" x14ac:dyDescent="0.2"/>
    <row r="49034" x14ac:dyDescent="0.2"/>
    <row r="49035" x14ac:dyDescent="0.2"/>
    <row r="49036" x14ac:dyDescent="0.2"/>
    <row r="49037" x14ac:dyDescent="0.2"/>
    <row r="49038" x14ac:dyDescent="0.2"/>
    <row r="49039" x14ac:dyDescent="0.2"/>
    <row r="49040" x14ac:dyDescent="0.2"/>
    <row r="49041" x14ac:dyDescent="0.2"/>
    <row r="49042" x14ac:dyDescent="0.2"/>
    <row r="49043" x14ac:dyDescent="0.2"/>
    <row r="49044" x14ac:dyDescent="0.2"/>
    <row r="49045" x14ac:dyDescent="0.2"/>
    <row r="49046" x14ac:dyDescent="0.2"/>
    <row r="49047" x14ac:dyDescent="0.2"/>
    <row r="49048" x14ac:dyDescent="0.2"/>
    <row r="49049" x14ac:dyDescent="0.2"/>
    <row r="49050" x14ac:dyDescent="0.2"/>
    <row r="49051" x14ac:dyDescent="0.2"/>
    <row r="49052" x14ac:dyDescent="0.2"/>
    <row r="49053" x14ac:dyDescent="0.2"/>
    <row r="49054" x14ac:dyDescent="0.2"/>
    <row r="49055" x14ac:dyDescent="0.2"/>
    <row r="49056" x14ac:dyDescent="0.2"/>
    <row r="49057" x14ac:dyDescent="0.2"/>
    <row r="49058" x14ac:dyDescent="0.2"/>
    <row r="49059" x14ac:dyDescent="0.2"/>
    <row r="49060" x14ac:dyDescent="0.2"/>
    <row r="49061" x14ac:dyDescent="0.2"/>
    <row r="49062" x14ac:dyDescent="0.2"/>
    <row r="49063" x14ac:dyDescent="0.2"/>
    <row r="49064" x14ac:dyDescent="0.2"/>
    <row r="49065" x14ac:dyDescent="0.2"/>
    <row r="49066" x14ac:dyDescent="0.2"/>
    <row r="49067" x14ac:dyDescent="0.2"/>
    <row r="49068" x14ac:dyDescent="0.2"/>
    <row r="49069" x14ac:dyDescent="0.2"/>
    <row r="49070" x14ac:dyDescent="0.2"/>
    <row r="49071" x14ac:dyDescent="0.2"/>
    <row r="49072" x14ac:dyDescent="0.2"/>
    <row r="49073" x14ac:dyDescent="0.2"/>
    <row r="49074" x14ac:dyDescent="0.2"/>
    <row r="49075" x14ac:dyDescent="0.2"/>
    <row r="49076" x14ac:dyDescent="0.2"/>
    <row r="49077" x14ac:dyDescent="0.2"/>
    <row r="49078" x14ac:dyDescent="0.2"/>
    <row r="49079" x14ac:dyDescent="0.2"/>
    <row r="49080" x14ac:dyDescent="0.2"/>
    <row r="49081" x14ac:dyDescent="0.2"/>
    <row r="49082" x14ac:dyDescent="0.2"/>
    <row r="49083" x14ac:dyDescent="0.2"/>
    <row r="49084" x14ac:dyDescent="0.2"/>
    <row r="49085" x14ac:dyDescent="0.2"/>
    <row r="49086" x14ac:dyDescent="0.2"/>
    <row r="49087" x14ac:dyDescent="0.2"/>
    <row r="49088" x14ac:dyDescent="0.2"/>
    <row r="49089" x14ac:dyDescent="0.2"/>
    <row r="49090" x14ac:dyDescent="0.2"/>
    <row r="49091" x14ac:dyDescent="0.2"/>
    <row r="49092" x14ac:dyDescent="0.2"/>
    <row r="49093" x14ac:dyDescent="0.2"/>
    <row r="49094" x14ac:dyDescent="0.2"/>
    <row r="49095" x14ac:dyDescent="0.2"/>
    <row r="49096" x14ac:dyDescent="0.2"/>
    <row r="49097" x14ac:dyDescent="0.2"/>
    <row r="49098" x14ac:dyDescent="0.2"/>
    <row r="49099" x14ac:dyDescent="0.2"/>
    <row r="49100" x14ac:dyDescent="0.2"/>
    <row r="49101" x14ac:dyDescent="0.2"/>
    <row r="49102" x14ac:dyDescent="0.2"/>
    <row r="49103" x14ac:dyDescent="0.2"/>
    <row r="49104" x14ac:dyDescent="0.2"/>
    <row r="49105" x14ac:dyDescent="0.2"/>
    <row r="49106" x14ac:dyDescent="0.2"/>
    <row r="49107" x14ac:dyDescent="0.2"/>
    <row r="49108" x14ac:dyDescent="0.2"/>
    <row r="49109" x14ac:dyDescent="0.2"/>
    <row r="49110" x14ac:dyDescent="0.2"/>
    <row r="49111" x14ac:dyDescent="0.2"/>
    <row r="49112" x14ac:dyDescent="0.2"/>
    <row r="49113" x14ac:dyDescent="0.2"/>
    <row r="49114" x14ac:dyDescent="0.2"/>
    <row r="49115" x14ac:dyDescent="0.2"/>
    <row r="49116" x14ac:dyDescent="0.2"/>
    <row r="49117" x14ac:dyDescent="0.2"/>
    <row r="49118" x14ac:dyDescent="0.2"/>
    <row r="49119" x14ac:dyDescent="0.2"/>
    <row r="49120" x14ac:dyDescent="0.2"/>
    <row r="49121" x14ac:dyDescent="0.2"/>
    <row r="49122" x14ac:dyDescent="0.2"/>
    <row r="49123" x14ac:dyDescent="0.2"/>
    <row r="49124" x14ac:dyDescent="0.2"/>
    <row r="49125" x14ac:dyDescent="0.2"/>
    <row r="49126" x14ac:dyDescent="0.2"/>
    <row r="49127" x14ac:dyDescent="0.2"/>
    <row r="49128" x14ac:dyDescent="0.2"/>
    <row r="49129" x14ac:dyDescent="0.2"/>
    <row r="49130" x14ac:dyDescent="0.2"/>
    <row r="49131" x14ac:dyDescent="0.2"/>
    <row r="49132" x14ac:dyDescent="0.2"/>
    <row r="49133" x14ac:dyDescent="0.2"/>
    <row r="49134" x14ac:dyDescent="0.2"/>
    <row r="49135" x14ac:dyDescent="0.2"/>
    <row r="49136" x14ac:dyDescent="0.2"/>
    <row r="49137" x14ac:dyDescent="0.2"/>
    <row r="49138" x14ac:dyDescent="0.2"/>
    <row r="49139" x14ac:dyDescent="0.2"/>
    <row r="49140" x14ac:dyDescent="0.2"/>
    <row r="49141" x14ac:dyDescent="0.2"/>
    <row r="49142" x14ac:dyDescent="0.2"/>
    <row r="49143" x14ac:dyDescent="0.2"/>
    <row r="49144" x14ac:dyDescent="0.2"/>
    <row r="49145" x14ac:dyDescent="0.2"/>
    <row r="49146" x14ac:dyDescent="0.2"/>
    <row r="49147" x14ac:dyDescent="0.2"/>
    <row r="49148" x14ac:dyDescent="0.2"/>
    <row r="49149" x14ac:dyDescent="0.2"/>
    <row r="49150" x14ac:dyDescent="0.2"/>
    <row r="49151" x14ac:dyDescent="0.2"/>
    <row r="49152" x14ac:dyDescent="0.2"/>
    <row r="49153" x14ac:dyDescent="0.2"/>
    <row r="49154" x14ac:dyDescent="0.2"/>
    <row r="49155" x14ac:dyDescent="0.2"/>
    <row r="49156" x14ac:dyDescent="0.2"/>
    <row r="49157" x14ac:dyDescent="0.2"/>
    <row r="49158" x14ac:dyDescent="0.2"/>
    <row r="49159" x14ac:dyDescent="0.2"/>
    <row r="49160" x14ac:dyDescent="0.2"/>
    <row r="49161" x14ac:dyDescent="0.2"/>
    <row r="49162" x14ac:dyDescent="0.2"/>
    <row r="49163" x14ac:dyDescent="0.2"/>
    <row r="49164" x14ac:dyDescent="0.2"/>
    <row r="49165" x14ac:dyDescent="0.2"/>
    <row r="49166" x14ac:dyDescent="0.2"/>
    <row r="49167" x14ac:dyDescent="0.2"/>
    <row r="49168" x14ac:dyDescent="0.2"/>
    <row r="49169" x14ac:dyDescent="0.2"/>
    <row r="49170" x14ac:dyDescent="0.2"/>
    <row r="49171" x14ac:dyDescent="0.2"/>
    <row r="49172" x14ac:dyDescent="0.2"/>
    <row r="49173" x14ac:dyDescent="0.2"/>
    <row r="49174" x14ac:dyDescent="0.2"/>
    <row r="49175" x14ac:dyDescent="0.2"/>
    <row r="49176" x14ac:dyDescent="0.2"/>
    <row r="49177" x14ac:dyDescent="0.2"/>
    <row r="49178" x14ac:dyDescent="0.2"/>
    <row r="49179" x14ac:dyDescent="0.2"/>
    <row r="49180" x14ac:dyDescent="0.2"/>
    <row r="49181" x14ac:dyDescent="0.2"/>
    <row r="49182" x14ac:dyDescent="0.2"/>
    <row r="49183" x14ac:dyDescent="0.2"/>
    <row r="49184" x14ac:dyDescent="0.2"/>
    <row r="49185" x14ac:dyDescent="0.2"/>
    <row r="49186" x14ac:dyDescent="0.2"/>
    <row r="49187" x14ac:dyDescent="0.2"/>
    <row r="49188" x14ac:dyDescent="0.2"/>
    <row r="49189" x14ac:dyDescent="0.2"/>
    <row r="49190" x14ac:dyDescent="0.2"/>
    <row r="49191" x14ac:dyDescent="0.2"/>
    <row r="49192" x14ac:dyDescent="0.2"/>
    <row r="49193" x14ac:dyDescent="0.2"/>
    <row r="49194" x14ac:dyDescent="0.2"/>
    <row r="49195" x14ac:dyDescent="0.2"/>
    <row r="49196" x14ac:dyDescent="0.2"/>
    <row r="49197" x14ac:dyDescent="0.2"/>
    <row r="49198" x14ac:dyDescent="0.2"/>
    <row r="49199" x14ac:dyDescent="0.2"/>
    <row r="49200" x14ac:dyDescent="0.2"/>
    <row r="49201" x14ac:dyDescent="0.2"/>
    <row r="49202" x14ac:dyDescent="0.2"/>
    <row r="49203" x14ac:dyDescent="0.2"/>
    <row r="49204" x14ac:dyDescent="0.2"/>
    <row r="49205" x14ac:dyDescent="0.2"/>
    <row r="49206" x14ac:dyDescent="0.2"/>
    <row r="49207" x14ac:dyDescent="0.2"/>
    <row r="49208" x14ac:dyDescent="0.2"/>
    <row r="49209" x14ac:dyDescent="0.2"/>
    <row r="49210" x14ac:dyDescent="0.2"/>
    <row r="49211" x14ac:dyDescent="0.2"/>
    <row r="49212" x14ac:dyDescent="0.2"/>
    <row r="49213" x14ac:dyDescent="0.2"/>
    <row r="49214" x14ac:dyDescent="0.2"/>
    <row r="49215" x14ac:dyDescent="0.2"/>
    <row r="49216" x14ac:dyDescent="0.2"/>
    <row r="49217" x14ac:dyDescent="0.2"/>
    <row r="49218" x14ac:dyDescent="0.2"/>
    <row r="49219" x14ac:dyDescent="0.2"/>
    <row r="49220" x14ac:dyDescent="0.2"/>
    <row r="49221" x14ac:dyDescent="0.2"/>
    <row r="49222" x14ac:dyDescent="0.2"/>
    <row r="49223" x14ac:dyDescent="0.2"/>
    <row r="49224" x14ac:dyDescent="0.2"/>
    <row r="49225" x14ac:dyDescent="0.2"/>
    <row r="49226" x14ac:dyDescent="0.2"/>
    <row r="49227" x14ac:dyDescent="0.2"/>
    <row r="49228" x14ac:dyDescent="0.2"/>
    <row r="49229" x14ac:dyDescent="0.2"/>
    <row r="49230" x14ac:dyDescent="0.2"/>
    <row r="49231" x14ac:dyDescent="0.2"/>
    <row r="49232" x14ac:dyDescent="0.2"/>
    <row r="49233" x14ac:dyDescent="0.2"/>
    <row r="49234" x14ac:dyDescent="0.2"/>
    <row r="49235" x14ac:dyDescent="0.2"/>
    <row r="49236" x14ac:dyDescent="0.2"/>
    <row r="49237" x14ac:dyDescent="0.2"/>
    <row r="49238" x14ac:dyDescent="0.2"/>
    <row r="49239" x14ac:dyDescent="0.2"/>
    <row r="49240" x14ac:dyDescent="0.2"/>
    <row r="49241" x14ac:dyDescent="0.2"/>
    <row r="49242" x14ac:dyDescent="0.2"/>
    <row r="49243" x14ac:dyDescent="0.2"/>
    <row r="49244" x14ac:dyDescent="0.2"/>
    <row r="49245" x14ac:dyDescent="0.2"/>
    <row r="49246" x14ac:dyDescent="0.2"/>
    <row r="49247" x14ac:dyDescent="0.2"/>
    <row r="49248" x14ac:dyDescent="0.2"/>
    <row r="49249" x14ac:dyDescent="0.2"/>
    <row r="49250" x14ac:dyDescent="0.2"/>
    <row r="49251" x14ac:dyDescent="0.2"/>
    <row r="49252" x14ac:dyDescent="0.2"/>
    <row r="49253" x14ac:dyDescent="0.2"/>
    <row r="49254" x14ac:dyDescent="0.2"/>
    <row r="49255" x14ac:dyDescent="0.2"/>
    <row r="49256" x14ac:dyDescent="0.2"/>
    <row r="49257" x14ac:dyDescent="0.2"/>
    <row r="49258" x14ac:dyDescent="0.2"/>
    <row r="49259" x14ac:dyDescent="0.2"/>
    <row r="49260" x14ac:dyDescent="0.2"/>
    <row r="49261" x14ac:dyDescent="0.2"/>
    <row r="49262" x14ac:dyDescent="0.2"/>
    <row r="49263" x14ac:dyDescent="0.2"/>
    <row r="49264" x14ac:dyDescent="0.2"/>
    <row r="49265" x14ac:dyDescent="0.2"/>
    <row r="49266" x14ac:dyDescent="0.2"/>
    <row r="49267" x14ac:dyDescent="0.2"/>
    <row r="49268" x14ac:dyDescent="0.2"/>
    <row r="49269" x14ac:dyDescent="0.2"/>
    <row r="49270" x14ac:dyDescent="0.2"/>
    <row r="49271" x14ac:dyDescent="0.2"/>
    <row r="49272" x14ac:dyDescent="0.2"/>
    <row r="49273" x14ac:dyDescent="0.2"/>
    <row r="49274" x14ac:dyDescent="0.2"/>
    <row r="49275" x14ac:dyDescent="0.2"/>
    <row r="49276" x14ac:dyDescent="0.2"/>
    <row r="49277" x14ac:dyDescent="0.2"/>
    <row r="49278" x14ac:dyDescent="0.2"/>
    <row r="49279" x14ac:dyDescent="0.2"/>
    <row r="49280" x14ac:dyDescent="0.2"/>
    <row r="49281" x14ac:dyDescent="0.2"/>
    <row r="49282" x14ac:dyDescent="0.2"/>
    <row r="49283" x14ac:dyDescent="0.2"/>
    <row r="49284" x14ac:dyDescent="0.2"/>
    <row r="49285" x14ac:dyDescent="0.2"/>
    <row r="49286" x14ac:dyDescent="0.2"/>
    <row r="49287" x14ac:dyDescent="0.2"/>
    <row r="49288" x14ac:dyDescent="0.2"/>
    <row r="49289" x14ac:dyDescent="0.2"/>
    <row r="49290" x14ac:dyDescent="0.2"/>
    <row r="49291" x14ac:dyDescent="0.2"/>
    <row r="49292" x14ac:dyDescent="0.2"/>
    <row r="49293" x14ac:dyDescent="0.2"/>
    <row r="49294" x14ac:dyDescent="0.2"/>
    <row r="49295" x14ac:dyDescent="0.2"/>
    <row r="49296" x14ac:dyDescent="0.2"/>
    <row r="49297" x14ac:dyDescent="0.2"/>
    <row r="49298" x14ac:dyDescent="0.2"/>
    <row r="49299" x14ac:dyDescent="0.2"/>
    <row r="49300" x14ac:dyDescent="0.2"/>
    <row r="49301" x14ac:dyDescent="0.2"/>
    <row r="49302" x14ac:dyDescent="0.2"/>
    <row r="49303" x14ac:dyDescent="0.2"/>
    <row r="49304" x14ac:dyDescent="0.2"/>
    <row r="49305" x14ac:dyDescent="0.2"/>
    <row r="49306" x14ac:dyDescent="0.2"/>
    <row r="49307" x14ac:dyDescent="0.2"/>
    <row r="49308" x14ac:dyDescent="0.2"/>
    <row r="49309" x14ac:dyDescent="0.2"/>
    <row r="49310" x14ac:dyDescent="0.2"/>
    <row r="49311" x14ac:dyDescent="0.2"/>
    <row r="49312" x14ac:dyDescent="0.2"/>
    <row r="49313" x14ac:dyDescent="0.2"/>
    <row r="49314" x14ac:dyDescent="0.2"/>
    <row r="49315" x14ac:dyDescent="0.2"/>
    <row r="49316" x14ac:dyDescent="0.2"/>
    <row r="49317" x14ac:dyDescent="0.2"/>
    <row r="49318" x14ac:dyDescent="0.2"/>
    <row r="49319" x14ac:dyDescent="0.2"/>
    <row r="49320" x14ac:dyDescent="0.2"/>
    <row r="49321" x14ac:dyDescent="0.2"/>
    <row r="49322" x14ac:dyDescent="0.2"/>
    <row r="49323" x14ac:dyDescent="0.2"/>
    <row r="49324" x14ac:dyDescent="0.2"/>
    <row r="49325" x14ac:dyDescent="0.2"/>
    <row r="49326" x14ac:dyDescent="0.2"/>
    <row r="49327" x14ac:dyDescent="0.2"/>
    <row r="49328" x14ac:dyDescent="0.2"/>
    <row r="49329" x14ac:dyDescent="0.2"/>
    <row r="49330" x14ac:dyDescent="0.2"/>
    <row r="49331" x14ac:dyDescent="0.2"/>
    <row r="49332" x14ac:dyDescent="0.2"/>
    <row r="49333" x14ac:dyDescent="0.2"/>
    <row r="49334" x14ac:dyDescent="0.2"/>
    <row r="49335" x14ac:dyDescent="0.2"/>
    <row r="49336" x14ac:dyDescent="0.2"/>
    <row r="49337" x14ac:dyDescent="0.2"/>
    <row r="49338" x14ac:dyDescent="0.2"/>
    <row r="49339" x14ac:dyDescent="0.2"/>
    <row r="49340" x14ac:dyDescent="0.2"/>
    <row r="49341" x14ac:dyDescent="0.2"/>
    <row r="49342" x14ac:dyDescent="0.2"/>
    <row r="49343" x14ac:dyDescent="0.2"/>
    <row r="49344" x14ac:dyDescent="0.2"/>
    <row r="49345" x14ac:dyDescent="0.2"/>
    <row r="49346" x14ac:dyDescent="0.2"/>
    <row r="49347" x14ac:dyDescent="0.2"/>
    <row r="49348" x14ac:dyDescent="0.2"/>
    <row r="49349" x14ac:dyDescent="0.2"/>
    <row r="49350" x14ac:dyDescent="0.2"/>
    <row r="49351" x14ac:dyDescent="0.2"/>
    <row r="49352" x14ac:dyDescent="0.2"/>
    <row r="49353" x14ac:dyDescent="0.2"/>
    <row r="49354" x14ac:dyDescent="0.2"/>
    <row r="49355" x14ac:dyDescent="0.2"/>
    <row r="49356" x14ac:dyDescent="0.2"/>
    <row r="49357" x14ac:dyDescent="0.2"/>
    <row r="49358" x14ac:dyDescent="0.2"/>
    <row r="49359" x14ac:dyDescent="0.2"/>
    <row r="49360" x14ac:dyDescent="0.2"/>
    <row r="49361" x14ac:dyDescent="0.2"/>
    <row r="49362" x14ac:dyDescent="0.2"/>
    <row r="49363" x14ac:dyDescent="0.2"/>
    <row r="49364" x14ac:dyDescent="0.2"/>
    <row r="49365" x14ac:dyDescent="0.2"/>
    <row r="49366" x14ac:dyDescent="0.2"/>
    <row r="49367" x14ac:dyDescent="0.2"/>
    <row r="49368" x14ac:dyDescent="0.2"/>
    <row r="49369" x14ac:dyDescent="0.2"/>
    <row r="49370" x14ac:dyDescent="0.2"/>
    <row r="49371" x14ac:dyDescent="0.2"/>
    <row r="49372" x14ac:dyDescent="0.2"/>
    <row r="49373" x14ac:dyDescent="0.2"/>
    <row r="49374" x14ac:dyDescent="0.2"/>
    <row r="49375" x14ac:dyDescent="0.2"/>
    <row r="49376" x14ac:dyDescent="0.2"/>
    <row r="49377" x14ac:dyDescent="0.2"/>
    <row r="49378" x14ac:dyDescent="0.2"/>
    <row r="49379" x14ac:dyDescent="0.2"/>
    <row r="49380" x14ac:dyDescent="0.2"/>
    <row r="49381" x14ac:dyDescent="0.2"/>
    <row r="49382" x14ac:dyDescent="0.2"/>
    <row r="49383" x14ac:dyDescent="0.2"/>
    <row r="49384" x14ac:dyDescent="0.2"/>
    <row r="49385" x14ac:dyDescent="0.2"/>
    <row r="49386" x14ac:dyDescent="0.2"/>
    <row r="49387" x14ac:dyDescent="0.2"/>
    <row r="49388" x14ac:dyDescent="0.2"/>
    <row r="49389" x14ac:dyDescent="0.2"/>
    <row r="49390" x14ac:dyDescent="0.2"/>
    <row r="49391" x14ac:dyDescent="0.2"/>
    <row r="49392" x14ac:dyDescent="0.2"/>
    <row r="49393" x14ac:dyDescent="0.2"/>
    <row r="49394" x14ac:dyDescent="0.2"/>
    <row r="49395" x14ac:dyDescent="0.2"/>
    <row r="49396" x14ac:dyDescent="0.2"/>
    <row r="49397" x14ac:dyDescent="0.2"/>
    <row r="49398" x14ac:dyDescent="0.2"/>
    <row r="49399" x14ac:dyDescent="0.2"/>
    <row r="49400" x14ac:dyDescent="0.2"/>
    <row r="49401" x14ac:dyDescent="0.2"/>
    <row r="49402" x14ac:dyDescent="0.2"/>
    <row r="49403" x14ac:dyDescent="0.2"/>
    <row r="49404" x14ac:dyDescent="0.2"/>
    <row r="49405" x14ac:dyDescent="0.2"/>
    <row r="49406" x14ac:dyDescent="0.2"/>
    <row r="49407" x14ac:dyDescent="0.2"/>
    <row r="49408" x14ac:dyDescent="0.2"/>
    <row r="49409" x14ac:dyDescent="0.2"/>
    <row r="49410" x14ac:dyDescent="0.2"/>
    <row r="49411" x14ac:dyDescent="0.2"/>
    <row r="49412" x14ac:dyDescent="0.2"/>
    <row r="49413" x14ac:dyDescent="0.2"/>
    <row r="49414" x14ac:dyDescent="0.2"/>
    <row r="49415" x14ac:dyDescent="0.2"/>
    <row r="49416" x14ac:dyDescent="0.2"/>
    <row r="49417" x14ac:dyDescent="0.2"/>
    <row r="49418" x14ac:dyDescent="0.2"/>
    <row r="49419" x14ac:dyDescent="0.2"/>
    <row r="49420" x14ac:dyDescent="0.2"/>
    <row r="49421" x14ac:dyDescent="0.2"/>
    <row r="49422" x14ac:dyDescent="0.2"/>
    <row r="49423" x14ac:dyDescent="0.2"/>
    <row r="49424" x14ac:dyDescent="0.2"/>
    <row r="49425" x14ac:dyDescent="0.2"/>
    <row r="49426" x14ac:dyDescent="0.2"/>
    <row r="49427" x14ac:dyDescent="0.2"/>
    <row r="49428" x14ac:dyDescent="0.2"/>
    <row r="49429" x14ac:dyDescent="0.2"/>
    <row r="49430" x14ac:dyDescent="0.2"/>
    <row r="49431" x14ac:dyDescent="0.2"/>
    <row r="49432" x14ac:dyDescent="0.2"/>
    <row r="49433" x14ac:dyDescent="0.2"/>
    <row r="49434" x14ac:dyDescent="0.2"/>
    <row r="49435" x14ac:dyDescent="0.2"/>
    <row r="49436" x14ac:dyDescent="0.2"/>
    <row r="49437" x14ac:dyDescent="0.2"/>
    <row r="49438" x14ac:dyDescent="0.2"/>
    <row r="49439" x14ac:dyDescent="0.2"/>
    <row r="49440" x14ac:dyDescent="0.2"/>
    <row r="49441" x14ac:dyDescent="0.2"/>
    <row r="49442" x14ac:dyDescent="0.2"/>
    <row r="49443" x14ac:dyDescent="0.2"/>
    <row r="49444" x14ac:dyDescent="0.2"/>
    <row r="49445" x14ac:dyDescent="0.2"/>
    <row r="49446" x14ac:dyDescent="0.2"/>
    <row r="49447" x14ac:dyDescent="0.2"/>
    <row r="49448" x14ac:dyDescent="0.2"/>
    <row r="49449" x14ac:dyDescent="0.2"/>
    <row r="49450" x14ac:dyDescent="0.2"/>
    <row r="49451" x14ac:dyDescent="0.2"/>
    <row r="49452" x14ac:dyDescent="0.2"/>
    <row r="49453" x14ac:dyDescent="0.2"/>
    <row r="49454" x14ac:dyDescent="0.2"/>
    <row r="49455" x14ac:dyDescent="0.2"/>
    <row r="49456" x14ac:dyDescent="0.2"/>
    <row r="49457" x14ac:dyDescent="0.2"/>
    <row r="49458" x14ac:dyDescent="0.2"/>
    <row r="49459" x14ac:dyDescent="0.2"/>
    <row r="49460" x14ac:dyDescent="0.2"/>
    <row r="49461" x14ac:dyDescent="0.2"/>
    <row r="49462" x14ac:dyDescent="0.2"/>
    <row r="49463" x14ac:dyDescent="0.2"/>
    <row r="49464" x14ac:dyDescent="0.2"/>
    <row r="49465" x14ac:dyDescent="0.2"/>
    <row r="49466" x14ac:dyDescent="0.2"/>
    <row r="49467" x14ac:dyDescent="0.2"/>
    <row r="49468" x14ac:dyDescent="0.2"/>
    <row r="49469" x14ac:dyDescent="0.2"/>
    <row r="49470" x14ac:dyDescent="0.2"/>
    <row r="49471" x14ac:dyDescent="0.2"/>
    <row r="49472" x14ac:dyDescent="0.2"/>
    <row r="49473" x14ac:dyDescent="0.2"/>
    <row r="49474" x14ac:dyDescent="0.2"/>
    <row r="49475" x14ac:dyDescent="0.2"/>
    <row r="49476" x14ac:dyDescent="0.2"/>
    <row r="49477" x14ac:dyDescent="0.2"/>
    <row r="49478" x14ac:dyDescent="0.2"/>
    <row r="49479" x14ac:dyDescent="0.2"/>
    <row r="49480" x14ac:dyDescent="0.2"/>
    <row r="49481" x14ac:dyDescent="0.2"/>
    <row r="49482" x14ac:dyDescent="0.2"/>
    <row r="49483" x14ac:dyDescent="0.2"/>
    <row r="49484" x14ac:dyDescent="0.2"/>
    <row r="49485" x14ac:dyDescent="0.2"/>
    <row r="49486" x14ac:dyDescent="0.2"/>
    <row r="49487" x14ac:dyDescent="0.2"/>
    <row r="49488" x14ac:dyDescent="0.2"/>
    <row r="49489" x14ac:dyDescent="0.2"/>
    <row r="49490" x14ac:dyDescent="0.2"/>
    <row r="49491" x14ac:dyDescent="0.2"/>
    <row r="49492" x14ac:dyDescent="0.2"/>
    <row r="49493" x14ac:dyDescent="0.2"/>
    <row r="49494" x14ac:dyDescent="0.2"/>
    <row r="49495" x14ac:dyDescent="0.2"/>
    <row r="49496" x14ac:dyDescent="0.2"/>
    <row r="49497" x14ac:dyDescent="0.2"/>
    <row r="49498" x14ac:dyDescent="0.2"/>
    <row r="49499" x14ac:dyDescent="0.2"/>
    <row r="49500" x14ac:dyDescent="0.2"/>
    <row r="49501" x14ac:dyDescent="0.2"/>
    <row r="49502" x14ac:dyDescent="0.2"/>
    <row r="49503" x14ac:dyDescent="0.2"/>
    <row r="49504" x14ac:dyDescent="0.2"/>
    <row r="49505" x14ac:dyDescent="0.2"/>
    <row r="49506" x14ac:dyDescent="0.2"/>
    <row r="49507" x14ac:dyDescent="0.2"/>
    <row r="49508" x14ac:dyDescent="0.2"/>
    <row r="49509" x14ac:dyDescent="0.2"/>
    <row r="49510" x14ac:dyDescent="0.2"/>
    <row r="49511" x14ac:dyDescent="0.2"/>
    <row r="49512" x14ac:dyDescent="0.2"/>
    <row r="49513" x14ac:dyDescent="0.2"/>
    <row r="49514" x14ac:dyDescent="0.2"/>
    <row r="49515" x14ac:dyDescent="0.2"/>
    <row r="49516" x14ac:dyDescent="0.2"/>
    <row r="49517" x14ac:dyDescent="0.2"/>
    <row r="49518" x14ac:dyDescent="0.2"/>
    <row r="49519" x14ac:dyDescent="0.2"/>
    <row r="49520" x14ac:dyDescent="0.2"/>
    <row r="49521" x14ac:dyDescent="0.2"/>
    <row r="49522" x14ac:dyDescent="0.2"/>
    <row r="49523" x14ac:dyDescent="0.2"/>
    <row r="49524" x14ac:dyDescent="0.2"/>
    <row r="49525" x14ac:dyDescent="0.2"/>
    <row r="49526" x14ac:dyDescent="0.2"/>
    <row r="49527" x14ac:dyDescent="0.2"/>
    <row r="49528" x14ac:dyDescent="0.2"/>
    <row r="49529" x14ac:dyDescent="0.2"/>
    <row r="49530" x14ac:dyDescent="0.2"/>
    <row r="49531" x14ac:dyDescent="0.2"/>
    <row r="49532" x14ac:dyDescent="0.2"/>
    <row r="49533" x14ac:dyDescent="0.2"/>
    <row r="49534" x14ac:dyDescent="0.2"/>
    <row r="49535" x14ac:dyDescent="0.2"/>
    <row r="49536" x14ac:dyDescent="0.2"/>
    <row r="49537" x14ac:dyDescent="0.2"/>
    <row r="49538" x14ac:dyDescent="0.2"/>
    <row r="49539" x14ac:dyDescent="0.2"/>
    <row r="49540" x14ac:dyDescent="0.2"/>
    <row r="49541" x14ac:dyDescent="0.2"/>
    <row r="49542" x14ac:dyDescent="0.2"/>
    <row r="49543" x14ac:dyDescent="0.2"/>
    <row r="49544" x14ac:dyDescent="0.2"/>
    <row r="49545" x14ac:dyDescent="0.2"/>
    <row r="49546" x14ac:dyDescent="0.2"/>
    <row r="49547" x14ac:dyDescent="0.2"/>
    <row r="49548" x14ac:dyDescent="0.2"/>
    <row r="49549" x14ac:dyDescent="0.2"/>
    <row r="49550" x14ac:dyDescent="0.2"/>
    <row r="49551" x14ac:dyDescent="0.2"/>
    <row r="49552" x14ac:dyDescent="0.2"/>
    <row r="49553" x14ac:dyDescent="0.2"/>
    <row r="49554" x14ac:dyDescent="0.2"/>
    <row r="49555" x14ac:dyDescent="0.2"/>
    <row r="49556" x14ac:dyDescent="0.2"/>
    <row r="49557" x14ac:dyDescent="0.2"/>
    <row r="49558" x14ac:dyDescent="0.2"/>
    <row r="49559" x14ac:dyDescent="0.2"/>
    <row r="49560" x14ac:dyDescent="0.2"/>
    <row r="49561" x14ac:dyDescent="0.2"/>
    <row r="49562" x14ac:dyDescent="0.2"/>
    <row r="49563" x14ac:dyDescent="0.2"/>
    <row r="49564" x14ac:dyDescent="0.2"/>
    <row r="49565" x14ac:dyDescent="0.2"/>
    <row r="49566" x14ac:dyDescent="0.2"/>
    <row r="49567" x14ac:dyDescent="0.2"/>
    <row r="49568" x14ac:dyDescent="0.2"/>
    <row r="49569" x14ac:dyDescent="0.2"/>
    <row r="49570" x14ac:dyDescent="0.2"/>
    <row r="49571" x14ac:dyDescent="0.2"/>
    <row r="49572" x14ac:dyDescent="0.2"/>
    <row r="49573" x14ac:dyDescent="0.2"/>
    <row r="49574" x14ac:dyDescent="0.2"/>
    <row r="49575" x14ac:dyDescent="0.2"/>
    <row r="49576" x14ac:dyDescent="0.2"/>
    <row r="49577" x14ac:dyDescent="0.2"/>
    <row r="49578" x14ac:dyDescent="0.2"/>
    <row r="49579" x14ac:dyDescent="0.2"/>
    <row r="49580" x14ac:dyDescent="0.2"/>
    <row r="49581" x14ac:dyDescent="0.2"/>
    <row r="49582" x14ac:dyDescent="0.2"/>
    <row r="49583" x14ac:dyDescent="0.2"/>
    <row r="49584" x14ac:dyDescent="0.2"/>
    <row r="49585" x14ac:dyDescent="0.2"/>
    <row r="49586" x14ac:dyDescent="0.2"/>
    <row r="49587" x14ac:dyDescent="0.2"/>
    <row r="49588" x14ac:dyDescent="0.2"/>
    <row r="49589" x14ac:dyDescent="0.2"/>
    <row r="49590" x14ac:dyDescent="0.2"/>
    <row r="49591" x14ac:dyDescent="0.2"/>
    <row r="49592" x14ac:dyDescent="0.2"/>
    <row r="49593" x14ac:dyDescent="0.2"/>
    <row r="49594" x14ac:dyDescent="0.2"/>
    <row r="49595" x14ac:dyDescent="0.2"/>
    <row r="49596" x14ac:dyDescent="0.2"/>
    <row r="49597" x14ac:dyDescent="0.2"/>
    <row r="49598" x14ac:dyDescent="0.2"/>
    <row r="49599" x14ac:dyDescent="0.2"/>
    <row r="49600" x14ac:dyDescent="0.2"/>
    <row r="49601" x14ac:dyDescent="0.2"/>
    <row r="49602" x14ac:dyDescent="0.2"/>
    <row r="49603" x14ac:dyDescent="0.2"/>
    <row r="49604" x14ac:dyDescent="0.2"/>
    <row r="49605" x14ac:dyDescent="0.2"/>
    <row r="49606" x14ac:dyDescent="0.2"/>
    <row r="49607" x14ac:dyDescent="0.2"/>
    <row r="49608" x14ac:dyDescent="0.2"/>
    <row r="49609" x14ac:dyDescent="0.2"/>
    <row r="49610" x14ac:dyDescent="0.2"/>
    <row r="49611" x14ac:dyDescent="0.2"/>
    <row r="49612" x14ac:dyDescent="0.2"/>
    <row r="49613" x14ac:dyDescent="0.2"/>
    <row r="49614" x14ac:dyDescent="0.2"/>
    <row r="49615" x14ac:dyDescent="0.2"/>
    <row r="49616" x14ac:dyDescent="0.2"/>
    <row r="49617" x14ac:dyDescent="0.2"/>
    <row r="49618" x14ac:dyDescent="0.2"/>
    <row r="49619" x14ac:dyDescent="0.2"/>
    <row r="49620" x14ac:dyDescent="0.2"/>
    <row r="49621" x14ac:dyDescent="0.2"/>
    <row r="49622" x14ac:dyDescent="0.2"/>
    <row r="49623" x14ac:dyDescent="0.2"/>
    <row r="49624" x14ac:dyDescent="0.2"/>
    <row r="49625" x14ac:dyDescent="0.2"/>
    <row r="49626" x14ac:dyDescent="0.2"/>
    <row r="49627" x14ac:dyDescent="0.2"/>
    <row r="49628" x14ac:dyDescent="0.2"/>
    <row r="49629" x14ac:dyDescent="0.2"/>
    <row r="49630" x14ac:dyDescent="0.2"/>
    <row r="49631" x14ac:dyDescent="0.2"/>
    <row r="49632" x14ac:dyDescent="0.2"/>
    <row r="49633" x14ac:dyDescent="0.2"/>
    <row r="49634" x14ac:dyDescent="0.2"/>
    <row r="49635" x14ac:dyDescent="0.2"/>
    <row r="49636" x14ac:dyDescent="0.2"/>
    <row r="49637" x14ac:dyDescent="0.2"/>
    <row r="49638" x14ac:dyDescent="0.2"/>
    <row r="49639" x14ac:dyDescent="0.2"/>
    <row r="49640" x14ac:dyDescent="0.2"/>
    <row r="49641" x14ac:dyDescent="0.2"/>
    <row r="49642" x14ac:dyDescent="0.2"/>
    <row r="49643" x14ac:dyDescent="0.2"/>
    <row r="49644" x14ac:dyDescent="0.2"/>
    <row r="49645" x14ac:dyDescent="0.2"/>
    <row r="49646" x14ac:dyDescent="0.2"/>
    <row r="49647" x14ac:dyDescent="0.2"/>
    <row r="49648" x14ac:dyDescent="0.2"/>
    <row r="49649" x14ac:dyDescent="0.2"/>
    <row r="49650" x14ac:dyDescent="0.2"/>
    <row r="49651" x14ac:dyDescent="0.2"/>
    <row r="49652" x14ac:dyDescent="0.2"/>
    <row r="49653" x14ac:dyDescent="0.2"/>
    <row r="49654" x14ac:dyDescent="0.2"/>
    <row r="49655" x14ac:dyDescent="0.2"/>
    <row r="49656" x14ac:dyDescent="0.2"/>
    <row r="49657" x14ac:dyDescent="0.2"/>
    <row r="49658" x14ac:dyDescent="0.2"/>
    <row r="49659" x14ac:dyDescent="0.2"/>
    <row r="49660" x14ac:dyDescent="0.2"/>
    <row r="49661" x14ac:dyDescent="0.2"/>
    <row r="49662" x14ac:dyDescent="0.2"/>
    <row r="49663" x14ac:dyDescent="0.2"/>
    <row r="49664" x14ac:dyDescent="0.2"/>
    <row r="49665" x14ac:dyDescent="0.2"/>
    <row r="49666" x14ac:dyDescent="0.2"/>
    <row r="49667" x14ac:dyDescent="0.2"/>
    <row r="49668" x14ac:dyDescent="0.2"/>
    <row r="49669" x14ac:dyDescent="0.2"/>
    <row r="49670" x14ac:dyDescent="0.2"/>
    <row r="49671" x14ac:dyDescent="0.2"/>
    <row r="49672" x14ac:dyDescent="0.2"/>
    <row r="49673" x14ac:dyDescent="0.2"/>
    <row r="49674" x14ac:dyDescent="0.2"/>
    <row r="49675" x14ac:dyDescent="0.2"/>
    <row r="49676" x14ac:dyDescent="0.2"/>
    <row r="49677" x14ac:dyDescent="0.2"/>
    <row r="49678" x14ac:dyDescent="0.2"/>
    <row r="49679" x14ac:dyDescent="0.2"/>
    <row r="49680" x14ac:dyDescent="0.2"/>
    <row r="49681" x14ac:dyDescent="0.2"/>
    <row r="49682" x14ac:dyDescent="0.2"/>
    <row r="49683" x14ac:dyDescent="0.2"/>
    <row r="49684" x14ac:dyDescent="0.2"/>
    <row r="49685" x14ac:dyDescent="0.2"/>
    <row r="49686" x14ac:dyDescent="0.2"/>
    <row r="49687" x14ac:dyDescent="0.2"/>
    <row r="49688" x14ac:dyDescent="0.2"/>
    <row r="49689" x14ac:dyDescent="0.2"/>
    <row r="49690" x14ac:dyDescent="0.2"/>
    <row r="49691" x14ac:dyDescent="0.2"/>
    <row r="49692" x14ac:dyDescent="0.2"/>
    <row r="49693" x14ac:dyDescent="0.2"/>
    <row r="49694" x14ac:dyDescent="0.2"/>
    <row r="49695" x14ac:dyDescent="0.2"/>
    <row r="49696" x14ac:dyDescent="0.2"/>
    <row r="49697" x14ac:dyDescent="0.2"/>
    <row r="49698" x14ac:dyDescent="0.2"/>
    <row r="49699" x14ac:dyDescent="0.2"/>
    <row r="49700" x14ac:dyDescent="0.2"/>
    <row r="49701" x14ac:dyDescent="0.2"/>
    <row r="49702" x14ac:dyDescent="0.2"/>
    <row r="49703" x14ac:dyDescent="0.2"/>
    <row r="49704" x14ac:dyDescent="0.2"/>
    <row r="49705" x14ac:dyDescent="0.2"/>
    <row r="49706" x14ac:dyDescent="0.2"/>
    <row r="49707" x14ac:dyDescent="0.2"/>
    <row r="49708" x14ac:dyDescent="0.2"/>
    <row r="49709" x14ac:dyDescent="0.2"/>
    <row r="49710" x14ac:dyDescent="0.2"/>
    <row r="49711" x14ac:dyDescent="0.2"/>
    <row r="49712" x14ac:dyDescent="0.2"/>
    <row r="49713" x14ac:dyDescent="0.2"/>
    <row r="49714" x14ac:dyDescent="0.2"/>
    <row r="49715" x14ac:dyDescent="0.2"/>
    <row r="49716" x14ac:dyDescent="0.2"/>
    <row r="49717" x14ac:dyDescent="0.2"/>
    <row r="49718" x14ac:dyDescent="0.2"/>
    <row r="49719" x14ac:dyDescent="0.2"/>
    <row r="49720" x14ac:dyDescent="0.2"/>
    <row r="49721" x14ac:dyDescent="0.2"/>
    <row r="49722" x14ac:dyDescent="0.2"/>
    <row r="49723" x14ac:dyDescent="0.2"/>
    <row r="49724" x14ac:dyDescent="0.2"/>
    <row r="49725" x14ac:dyDescent="0.2"/>
    <row r="49726" x14ac:dyDescent="0.2"/>
    <row r="49727" x14ac:dyDescent="0.2"/>
    <row r="49728" x14ac:dyDescent="0.2"/>
    <row r="49729" x14ac:dyDescent="0.2"/>
    <row r="49730" x14ac:dyDescent="0.2"/>
    <row r="49731" x14ac:dyDescent="0.2"/>
    <row r="49732" x14ac:dyDescent="0.2"/>
    <row r="49733" x14ac:dyDescent="0.2"/>
    <row r="49734" x14ac:dyDescent="0.2"/>
    <row r="49735" x14ac:dyDescent="0.2"/>
    <row r="49736" x14ac:dyDescent="0.2"/>
    <row r="49737" x14ac:dyDescent="0.2"/>
    <row r="49738" x14ac:dyDescent="0.2"/>
    <row r="49739" x14ac:dyDescent="0.2"/>
    <row r="49740" x14ac:dyDescent="0.2"/>
    <row r="49741" x14ac:dyDescent="0.2"/>
    <row r="49742" x14ac:dyDescent="0.2"/>
    <row r="49743" x14ac:dyDescent="0.2"/>
    <row r="49744" x14ac:dyDescent="0.2"/>
    <row r="49745" x14ac:dyDescent="0.2"/>
    <row r="49746" x14ac:dyDescent="0.2"/>
    <row r="49747" x14ac:dyDescent="0.2"/>
    <row r="49748" x14ac:dyDescent="0.2"/>
    <row r="49749" x14ac:dyDescent="0.2"/>
    <row r="49750" x14ac:dyDescent="0.2"/>
    <row r="49751" x14ac:dyDescent="0.2"/>
    <row r="49752" x14ac:dyDescent="0.2"/>
    <row r="49753" x14ac:dyDescent="0.2"/>
    <row r="49754" x14ac:dyDescent="0.2"/>
    <row r="49755" x14ac:dyDescent="0.2"/>
    <row r="49756" x14ac:dyDescent="0.2"/>
    <row r="49757" x14ac:dyDescent="0.2"/>
    <row r="49758" x14ac:dyDescent="0.2"/>
    <row r="49759" x14ac:dyDescent="0.2"/>
    <row r="49760" x14ac:dyDescent="0.2"/>
    <row r="49761" x14ac:dyDescent="0.2"/>
    <row r="49762" x14ac:dyDescent="0.2"/>
    <row r="49763" x14ac:dyDescent="0.2"/>
    <row r="49764" x14ac:dyDescent="0.2"/>
    <row r="49765" x14ac:dyDescent="0.2"/>
    <row r="49766" x14ac:dyDescent="0.2"/>
    <row r="49767" x14ac:dyDescent="0.2"/>
    <row r="49768" x14ac:dyDescent="0.2"/>
    <row r="49769" x14ac:dyDescent="0.2"/>
    <row r="49770" x14ac:dyDescent="0.2"/>
    <row r="49771" x14ac:dyDescent="0.2"/>
    <row r="49772" x14ac:dyDescent="0.2"/>
    <row r="49773" x14ac:dyDescent="0.2"/>
    <row r="49774" x14ac:dyDescent="0.2"/>
    <row r="49775" x14ac:dyDescent="0.2"/>
    <row r="49776" x14ac:dyDescent="0.2"/>
    <row r="49777" x14ac:dyDescent="0.2"/>
    <row r="49778" x14ac:dyDescent="0.2"/>
    <row r="49779" x14ac:dyDescent="0.2"/>
    <row r="49780" x14ac:dyDescent="0.2"/>
    <row r="49781" x14ac:dyDescent="0.2"/>
    <row r="49782" x14ac:dyDescent="0.2"/>
    <row r="49783" x14ac:dyDescent="0.2"/>
    <row r="49784" x14ac:dyDescent="0.2"/>
    <row r="49785" x14ac:dyDescent="0.2"/>
    <row r="49786" x14ac:dyDescent="0.2"/>
    <row r="49787" x14ac:dyDescent="0.2"/>
    <row r="49788" x14ac:dyDescent="0.2"/>
    <row r="49789" x14ac:dyDescent="0.2"/>
    <row r="49790" x14ac:dyDescent="0.2"/>
    <row r="49791" x14ac:dyDescent="0.2"/>
    <row r="49792" x14ac:dyDescent="0.2"/>
    <row r="49793" x14ac:dyDescent="0.2"/>
    <row r="49794" x14ac:dyDescent="0.2"/>
    <row r="49795" x14ac:dyDescent="0.2"/>
    <row r="49796" x14ac:dyDescent="0.2"/>
    <row r="49797" x14ac:dyDescent="0.2"/>
    <row r="49798" x14ac:dyDescent="0.2"/>
    <row r="49799" x14ac:dyDescent="0.2"/>
    <row r="49800" x14ac:dyDescent="0.2"/>
    <row r="49801" x14ac:dyDescent="0.2"/>
    <row r="49802" x14ac:dyDescent="0.2"/>
    <row r="49803" x14ac:dyDescent="0.2"/>
    <row r="49804" x14ac:dyDescent="0.2"/>
    <row r="49805" x14ac:dyDescent="0.2"/>
    <row r="49806" x14ac:dyDescent="0.2"/>
    <row r="49807" x14ac:dyDescent="0.2"/>
    <row r="49808" x14ac:dyDescent="0.2"/>
    <row r="49809" x14ac:dyDescent="0.2"/>
    <row r="49810" x14ac:dyDescent="0.2"/>
    <row r="49811" x14ac:dyDescent="0.2"/>
    <row r="49812" x14ac:dyDescent="0.2"/>
    <row r="49813" x14ac:dyDescent="0.2"/>
    <row r="49814" x14ac:dyDescent="0.2"/>
    <row r="49815" x14ac:dyDescent="0.2"/>
    <row r="49816" x14ac:dyDescent="0.2"/>
    <row r="49817" x14ac:dyDescent="0.2"/>
    <row r="49818" x14ac:dyDescent="0.2"/>
    <row r="49819" x14ac:dyDescent="0.2"/>
    <row r="49820" x14ac:dyDescent="0.2"/>
    <row r="49821" x14ac:dyDescent="0.2"/>
    <row r="49822" x14ac:dyDescent="0.2"/>
    <row r="49823" x14ac:dyDescent="0.2"/>
    <row r="49824" x14ac:dyDescent="0.2"/>
    <row r="49825" x14ac:dyDescent="0.2"/>
    <row r="49826" x14ac:dyDescent="0.2"/>
    <row r="49827" x14ac:dyDescent="0.2"/>
    <row r="49828" x14ac:dyDescent="0.2"/>
    <row r="49829" x14ac:dyDescent="0.2"/>
    <row r="49830" x14ac:dyDescent="0.2"/>
    <row r="49831" x14ac:dyDescent="0.2"/>
    <row r="49832" x14ac:dyDescent="0.2"/>
    <row r="49833" x14ac:dyDescent="0.2"/>
    <row r="49834" x14ac:dyDescent="0.2"/>
    <row r="49835" x14ac:dyDescent="0.2"/>
    <row r="49836" x14ac:dyDescent="0.2"/>
    <row r="49837" x14ac:dyDescent="0.2"/>
    <row r="49838" x14ac:dyDescent="0.2"/>
    <row r="49839" x14ac:dyDescent="0.2"/>
    <row r="49840" x14ac:dyDescent="0.2"/>
    <row r="49841" x14ac:dyDescent="0.2"/>
    <row r="49842" x14ac:dyDescent="0.2"/>
    <row r="49843" x14ac:dyDescent="0.2"/>
    <row r="49844" x14ac:dyDescent="0.2"/>
    <row r="49845" x14ac:dyDescent="0.2"/>
    <row r="49846" x14ac:dyDescent="0.2"/>
    <row r="49847" x14ac:dyDescent="0.2"/>
    <row r="49848" x14ac:dyDescent="0.2"/>
    <row r="49849" x14ac:dyDescent="0.2"/>
    <row r="49850" x14ac:dyDescent="0.2"/>
    <row r="49851" x14ac:dyDescent="0.2"/>
    <row r="49852" x14ac:dyDescent="0.2"/>
    <row r="49853" x14ac:dyDescent="0.2"/>
    <row r="49854" x14ac:dyDescent="0.2"/>
    <row r="49855" x14ac:dyDescent="0.2"/>
    <row r="49856" x14ac:dyDescent="0.2"/>
    <row r="49857" x14ac:dyDescent="0.2"/>
    <row r="49858" x14ac:dyDescent="0.2"/>
    <row r="49859" x14ac:dyDescent="0.2"/>
    <row r="49860" x14ac:dyDescent="0.2"/>
    <row r="49861" x14ac:dyDescent="0.2"/>
    <row r="49862" x14ac:dyDescent="0.2"/>
    <row r="49863" x14ac:dyDescent="0.2"/>
    <row r="49864" x14ac:dyDescent="0.2"/>
    <row r="49865" x14ac:dyDescent="0.2"/>
    <row r="49866" x14ac:dyDescent="0.2"/>
    <row r="49867" x14ac:dyDescent="0.2"/>
    <row r="49868" x14ac:dyDescent="0.2"/>
    <row r="49869" x14ac:dyDescent="0.2"/>
    <row r="49870" x14ac:dyDescent="0.2"/>
    <row r="49871" x14ac:dyDescent="0.2"/>
    <row r="49872" x14ac:dyDescent="0.2"/>
    <row r="49873" x14ac:dyDescent="0.2"/>
    <row r="49874" x14ac:dyDescent="0.2"/>
    <row r="49875" x14ac:dyDescent="0.2"/>
    <row r="49876" x14ac:dyDescent="0.2"/>
    <row r="49877" x14ac:dyDescent="0.2"/>
    <row r="49878" x14ac:dyDescent="0.2"/>
    <row r="49879" x14ac:dyDescent="0.2"/>
    <row r="49880" x14ac:dyDescent="0.2"/>
    <row r="49881" x14ac:dyDescent="0.2"/>
    <row r="49882" x14ac:dyDescent="0.2"/>
    <row r="49883" x14ac:dyDescent="0.2"/>
    <row r="49884" x14ac:dyDescent="0.2"/>
    <row r="49885" x14ac:dyDescent="0.2"/>
    <row r="49886" x14ac:dyDescent="0.2"/>
    <row r="49887" x14ac:dyDescent="0.2"/>
    <row r="49888" x14ac:dyDescent="0.2"/>
    <row r="49889" x14ac:dyDescent="0.2"/>
    <row r="49890" x14ac:dyDescent="0.2"/>
    <row r="49891" x14ac:dyDescent="0.2"/>
    <row r="49892" x14ac:dyDescent="0.2"/>
    <row r="49893" x14ac:dyDescent="0.2"/>
    <row r="49894" x14ac:dyDescent="0.2"/>
    <row r="49895" x14ac:dyDescent="0.2"/>
    <row r="49896" x14ac:dyDescent="0.2"/>
    <row r="49897" x14ac:dyDescent="0.2"/>
    <row r="49898" x14ac:dyDescent="0.2"/>
    <row r="49899" x14ac:dyDescent="0.2"/>
    <row r="49900" x14ac:dyDescent="0.2"/>
    <row r="49901" x14ac:dyDescent="0.2"/>
    <row r="49902" x14ac:dyDescent="0.2"/>
    <row r="49903" x14ac:dyDescent="0.2"/>
    <row r="49904" x14ac:dyDescent="0.2"/>
    <row r="49905" x14ac:dyDescent="0.2"/>
    <row r="49906" x14ac:dyDescent="0.2"/>
    <row r="49907" x14ac:dyDescent="0.2"/>
    <row r="49908" x14ac:dyDescent="0.2"/>
    <row r="49909" x14ac:dyDescent="0.2"/>
    <row r="49910" x14ac:dyDescent="0.2"/>
    <row r="49911" x14ac:dyDescent="0.2"/>
    <row r="49912" x14ac:dyDescent="0.2"/>
    <row r="49913" x14ac:dyDescent="0.2"/>
    <row r="49914" x14ac:dyDescent="0.2"/>
    <row r="49915" x14ac:dyDescent="0.2"/>
    <row r="49916" x14ac:dyDescent="0.2"/>
    <row r="49917" x14ac:dyDescent="0.2"/>
    <row r="49918" x14ac:dyDescent="0.2"/>
    <row r="49919" x14ac:dyDescent="0.2"/>
    <row r="49920" x14ac:dyDescent="0.2"/>
    <row r="49921" x14ac:dyDescent="0.2"/>
    <row r="49922" x14ac:dyDescent="0.2"/>
    <row r="49923" x14ac:dyDescent="0.2"/>
    <row r="49924" x14ac:dyDescent="0.2"/>
    <row r="49925" x14ac:dyDescent="0.2"/>
    <row r="49926" x14ac:dyDescent="0.2"/>
    <row r="49927" x14ac:dyDescent="0.2"/>
    <row r="49928" x14ac:dyDescent="0.2"/>
    <row r="49929" x14ac:dyDescent="0.2"/>
    <row r="49930" x14ac:dyDescent="0.2"/>
    <row r="49931" x14ac:dyDescent="0.2"/>
    <row r="49932" x14ac:dyDescent="0.2"/>
    <row r="49933" x14ac:dyDescent="0.2"/>
    <row r="49934" x14ac:dyDescent="0.2"/>
    <row r="49935" x14ac:dyDescent="0.2"/>
    <row r="49936" x14ac:dyDescent="0.2"/>
    <row r="49937" x14ac:dyDescent="0.2"/>
    <row r="49938" x14ac:dyDescent="0.2"/>
    <row r="49939" x14ac:dyDescent="0.2"/>
    <row r="49940" x14ac:dyDescent="0.2"/>
    <row r="49941" x14ac:dyDescent="0.2"/>
    <row r="49942" x14ac:dyDescent="0.2"/>
    <row r="49943" x14ac:dyDescent="0.2"/>
    <row r="49944" x14ac:dyDescent="0.2"/>
    <row r="49945" x14ac:dyDescent="0.2"/>
    <row r="49946" x14ac:dyDescent="0.2"/>
    <row r="49947" x14ac:dyDescent="0.2"/>
    <row r="49948" x14ac:dyDescent="0.2"/>
    <row r="49949" x14ac:dyDescent="0.2"/>
    <row r="49950" x14ac:dyDescent="0.2"/>
    <row r="49951" x14ac:dyDescent="0.2"/>
    <row r="49952" x14ac:dyDescent="0.2"/>
    <row r="49953" x14ac:dyDescent="0.2"/>
    <row r="49954" x14ac:dyDescent="0.2"/>
    <row r="49955" x14ac:dyDescent="0.2"/>
    <row r="49956" x14ac:dyDescent="0.2"/>
    <row r="49957" x14ac:dyDescent="0.2"/>
    <row r="49958" x14ac:dyDescent="0.2"/>
    <row r="49959" x14ac:dyDescent="0.2"/>
    <row r="49960" x14ac:dyDescent="0.2"/>
    <row r="49961" x14ac:dyDescent="0.2"/>
    <row r="49962" x14ac:dyDescent="0.2"/>
    <row r="49963" x14ac:dyDescent="0.2"/>
    <row r="49964" x14ac:dyDescent="0.2"/>
    <row r="49965" x14ac:dyDescent="0.2"/>
    <row r="49966" x14ac:dyDescent="0.2"/>
    <row r="49967" x14ac:dyDescent="0.2"/>
    <row r="49968" x14ac:dyDescent="0.2"/>
    <row r="49969" x14ac:dyDescent="0.2"/>
    <row r="49970" x14ac:dyDescent="0.2"/>
    <row r="49971" x14ac:dyDescent="0.2"/>
    <row r="49972" x14ac:dyDescent="0.2"/>
    <row r="49973" x14ac:dyDescent="0.2"/>
    <row r="49974" x14ac:dyDescent="0.2"/>
    <row r="49975" x14ac:dyDescent="0.2"/>
    <row r="49976" x14ac:dyDescent="0.2"/>
    <row r="49977" x14ac:dyDescent="0.2"/>
    <row r="49978" x14ac:dyDescent="0.2"/>
    <row r="49979" x14ac:dyDescent="0.2"/>
    <row r="49980" x14ac:dyDescent="0.2"/>
    <row r="49981" x14ac:dyDescent="0.2"/>
    <row r="49982" x14ac:dyDescent="0.2"/>
    <row r="49983" x14ac:dyDescent="0.2"/>
    <row r="49984" x14ac:dyDescent="0.2"/>
    <row r="49985" x14ac:dyDescent="0.2"/>
    <row r="49986" x14ac:dyDescent="0.2"/>
    <row r="49987" x14ac:dyDescent="0.2"/>
    <row r="49988" x14ac:dyDescent="0.2"/>
    <row r="49989" x14ac:dyDescent="0.2"/>
    <row r="49990" x14ac:dyDescent="0.2"/>
    <row r="49991" x14ac:dyDescent="0.2"/>
    <row r="49992" x14ac:dyDescent="0.2"/>
    <row r="49993" x14ac:dyDescent="0.2"/>
    <row r="49994" x14ac:dyDescent="0.2"/>
    <row r="49995" x14ac:dyDescent="0.2"/>
    <row r="49996" x14ac:dyDescent="0.2"/>
    <row r="49997" x14ac:dyDescent="0.2"/>
    <row r="49998" x14ac:dyDescent="0.2"/>
    <row r="49999" x14ac:dyDescent="0.2"/>
    <row r="50000" x14ac:dyDescent="0.2"/>
    <row r="50001" x14ac:dyDescent="0.2"/>
    <row r="50002" x14ac:dyDescent="0.2"/>
    <row r="50003" x14ac:dyDescent="0.2"/>
    <row r="50004" x14ac:dyDescent="0.2"/>
    <row r="50005" x14ac:dyDescent="0.2"/>
    <row r="50006" x14ac:dyDescent="0.2"/>
    <row r="50007" x14ac:dyDescent="0.2"/>
    <row r="50008" x14ac:dyDescent="0.2"/>
    <row r="50009" x14ac:dyDescent="0.2"/>
    <row r="50010" x14ac:dyDescent="0.2"/>
    <row r="50011" x14ac:dyDescent="0.2"/>
    <row r="50012" x14ac:dyDescent="0.2"/>
    <row r="50013" x14ac:dyDescent="0.2"/>
    <row r="50014" x14ac:dyDescent="0.2"/>
    <row r="50015" x14ac:dyDescent="0.2"/>
    <row r="50016" x14ac:dyDescent="0.2"/>
    <row r="50017" x14ac:dyDescent="0.2"/>
    <row r="50018" x14ac:dyDescent="0.2"/>
    <row r="50019" x14ac:dyDescent="0.2"/>
    <row r="50020" x14ac:dyDescent="0.2"/>
    <row r="50021" x14ac:dyDescent="0.2"/>
    <row r="50022" x14ac:dyDescent="0.2"/>
    <row r="50023" x14ac:dyDescent="0.2"/>
    <row r="50024" x14ac:dyDescent="0.2"/>
    <row r="50025" x14ac:dyDescent="0.2"/>
    <row r="50026" x14ac:dyDescent="0.2"/>
    <row r="50027" x14ac:dyDescent="0.2"/>
    <row r="50028" x14ac:dyDescent="0.2"/>
    <row r="50029" x14ac:dyDescent="0.2"/>
    <row r="50030" x14ac:dyDescent="0.2"/>
    <row r="50031" x14ac:dyDescent="0.2"/>
    <row r="50032" x14ac:dyDescent="0.2"/>
    <row r="50033" x14ac:dyDescent="0.2"/>
    <row r="50034" x14ac:dyDescent="0.2"/>
    <row r="50035" x14ac:dyDescent="0.2"/>
    <row r="50036" x14ac:dyDescent="0.2"/>
    <row r="50037" x14ac:dyDescent="0.2"/>
    <row r="50038" x14ac:dyDescent="0.2"/>
    <row r="50039" x14ac:dyDescent="0.2"/>
    <row r="50040" x14ac:dyDescent="0.2"/>
    <row r="50041" x14ac:dyDescent="0.2"/>
    <row r="50042" x14ac:dyDescent="0.2"/>
    <row r="50043" x14ac:dyDescent="0.2"/>
    <row r="50044" x14ac:dyDescent="0.2"/>
    <row r="50045" x14ac:dyDescent="0.2"/>
    <row r="50046" x14ac:dyDescent="0.2"/>
    <row r="50047" x14ac:dyDescent="0.2"/>
    <row r="50048" x14ac:dyDescent="0.2"/>
    <row r="50049" x14ac:dyDescent="0.2"/>
    <row r="50050" x14ac:dyDescent="0.2"/>
    <row r="50051" x14ac:dyDescent="0.2"/>
    <row r="50052" x14ac:dyDescent="0.2"/>
    <row r="50053" x14ac:dyDescent="0.2"/>
    <row r="50054" x14ac:dyDescent="0.2"/>
    <row r="50055" x14ac:dyDescent="0.2"/>
    <row r="50056" x14ac:dyDescent="0.2"/>
    <row r="50057" x14ac:dyDescent="0.2"/>
    <row r="50058" x14ac:dyDescent="0.2"/>
    <row r="50059" x14ac:dyDescent="0.2"/>
    <row r="50060" x14ac:dyDescent="0.2"/>
    <row r="50061" x14ac:dyDescent="0.2"/>
    <row r="50062" x14ac:dyDescent="0.2"/>
    <row r="50063" x14ac:dyDescent="0.2"/>
    <row r="50064" x14ac:dyDescent="0.2"/>
    <row r="50065" x14ac:dyDescent="0.2"/>
    <row r="50066" x14ac:dyDescent="0.2"/>
    <row r="50067" x14ac:dyDescent="0.2"/>
    <row r="50068" x14ac:dyDescent="0.2"/>
    <row r="50069" x14ac:dyDescent="0.2"/>
    <row r="50070" x14ac:dyDescent="0.2"/>
    <row r="50071" x14ac:dyDescent="0.2"/>
    <row r="50072" x14ac:dyDescent="0.2"/>
    <row r="50073" x14ac:dyDescent="0.2"/>
    <row r="50074" x14ac:dyDescent="0.2"/>
    <row r="50075" x14ac:dyDescent="0.2"/>
    <row r="50076" x14ac:dyDescent="0.2"/>
    <row r="50077" x14ac:dyDescent="0.2"/>
    <row r="50078" x14ac:dyDescent="0.2"/>
    <row r="50079" x14ac:dyDescent="0.2"/>
    <row r="50080" x14ac:dyDescent="0.2"/>
    <row r="50081" x14ac:dyDescent="0.2"/>
    <row r="50082" x14ac:dyDescent="0.2"/>
    <row r="50083" x14ac:dyDescent="0.2"/>
    <row r="50084" x14ac:dyDescent="0.2"/>
    <row r="50085" x14ac:dyDescent="0.2"/>
    <row r="50086" x14ac:dyDescent="0.2"/>
    <row r="50087" x14ac:dyDescent="0.2"/>
    <row r="50088" x14ac:dyDescent="0.2"/>
    <row r="50089" x14ac:dyDescent="0.2"/>
    <row r="50090" x14ac:dyDescent="0.2"/>
    <row r="50091" x14ac:dyDescent="0.2"/>
    <row r="50092" x14ac:dyDescent="0.2"/>
    <row r="50093" x14ac:dyDescent="0.2"/>
    <row r="50094" x14ac:dyDescent="0.2"/>
    <row r="50095" x14ac:dyDescent="0.2"/>
    <row r="50096" x14ac:dyDescent="0.2"/>
    <row r="50097" x14ac:dyDescent="0.2"/>
    <row r="50098" x14ac:dyDescent="0.2"/>
    <row r="50099" x14ac:dyDescent="0.2"/>
    <row r="50100" x14ac:dyDescent="0.2"/>
    <row r="50101" x14ac:dyDescent="0.2"/>
    <row r="50102" x14ac:dyDescent="0.2"/>
    <row r="50103" x14ac:dyDescent="0.2"/>
    <row r="50104" x14ac:dyDescent="0.2"/>
    <row r="50105" x14ac:dyDescent="0.2"/>
    <row r="50106" x14ac:dyDescent="0.2"/>
    <row r="50107" x14ac:dyDescent="0.2"/>
    <row r="50108" x14ac:dyDescent="0.2"/>
    <row r="50109" x14ac:dyDescent="0.2"/>
    <row r="50110" x14ac:dyDescent="0.2"/>
    <row r="50111" x14ac:dyDescent="0.2"/>
    <row r="50112" x14ac:dyDescent="0.2"/>
    <row r="50113" x14ac:dyDescent="0.2"/>
    <row r="50114" x14ac:dyDescent="0.2"/>
    <row r="50115" x14ac:dyDescent="0.2"/>
    <row r="50116" x14ac:dyDescent="0.2"/>
    <row r="50117" x14ac:dyDescent="0.2"/>
    <row r="50118" x14ac:dyDescent="0.2"/>
    <row r="50119" x14ac:dyDescent="0.2"/>
    <row r="50120" x14ac:dyDescent="0.2"/>
    <row r="50121" x14ac:dyDescent="0.2"/>
    <row r="50122" x14ac:dyDescent="0.2"/>
    <row r="50123" x14ac:dyDescent="0.2"/>
    <row r="50124" x14ac:dyDescent="0.2"/>
    <row r="50125" x14ac:dyDescent="0.2"/>
    <row r="50126" x14ac:dyDescent="0.2"/>
    <row r="50127" x14ac:dyDescent="0.2"/>
    <row r="50128" x14ac:dyDescent="0.2"/>
    <row r="50129" x14ac:dyDescent="0.2"/>
    <row r="50130" x14ac:dyDescent="0.2"/>
    <row r="50131" x14ac:dyDescent="0.2"/>
    <row r="50132" x14ac:dyDescent="0.2"/>
    <row r="50133" x14ac:dyDescent="0.2"/>
    <row r="50134" x14ac:dyDescent="0.2"/>
    <row r="50135" x14ac:dyDescent="0.2"/>
    <row r="50136" x14ac:dyDescent="0.2"/>
    <row r="50137" x14ac:dyDescent="0.2"/>
    <row r="50138" x14ac:dyDescent="0.2"/>
    <row r="50139" x14ac:dyDescent="0.2"/>
    <row r="50140" x14ac:dyDescent="0.2"/>
    <row r="50141" x14ac:dyDescent="0.2"/>
    <row r="50142" x14ac:dyDescent="0.2"/>
    <row r="50143" x14ac:dyDescent="0.2"/>
    <row r="50144" x14ac:dyDescent="0.2"/>
    <row r="50145" x14ac:dyDescent="0.2"/>
    <row r="50146" x14ac:dyDescent="0.2"/>
    <row r="50147" x14ac:dyDescent="0.2"/>
    <row r="50148" x14ac:dyDescent="0.2"/>
    <row r="50149" x14ac:dyDescent="0.2"/>
    <row r="50150" x14ac:dyDescent="0.2"/>
    <row r="50151" x14ac:dyDescent="0.2"/>
    <row r="50152" x14ac:dyDescent="0.2"/>
    <row r="50153" x14ac:dyDescent="0.2"/>
    <row r="50154" x14ac:dyDescent="0.2"/>
    <row r="50155" x14ac:dyDescent="0.2"/>
    <row r="50156" x14ac:dyDescent="0.2"/>
    <row r="50157" x14ac:dyDescent="0.2"/>
    <row r="50158" x14ac:dyDescent="0.2"/>
    <row r="50159" x14ac:dyDescent="0.2"/>
    <row r="50160" x14ac:dyDescent="0.2"/>
    <row r="50161" x14ac:dyDescent="0.2"/>
    <row r="50162" x14ac:dyDescent="0.2"/>
    <row r="50163" x14ac:dyDescent="0.2"/>
    <row r="50164" x14ac:dyDescent="0.2"/>
    <row r="50165" x14ac:dyDescent="0.2"/>
    <row r="50166" x14ac:dyDescent="0.2"/>
    <row r="50167" x14ac:dyDescent="0.2"/>
    <row r="50168" x14ac:dyDescent="0.2"/>
    <row r="50169" x14ac:dyDescent="0.2"/>
    <row r="50170" x14ac:dyDescent="0.2"/>
    <row r="50171" x14ac:dyDescent="0.2"/>
    <row r="50172" x14ac:dyDescent="0.2"/>
    <row r="50173" x14ac:dyDescent="0.2"/>
    <row r="50174" x14ac:dyDescent="0.2"/>
    <row r="50175" x14ac:dyDescent="0.2"/>
    <row r="50176" x14ac:dyDescent="0.2"/>
    <row r="50177" x14ac:dyDescent="0.2"/>
    <row r="50178" x14ac:dyDescent="0.2"/>
    <row r="50179" x14ac:dyDescent="0.2"/>
    <row r="50180" x14ac:dyDescent="0.2"/>
    <row r="50181" x14ac:dyDescent="0.2"/>
    <row r="50182" x14ac:dyDescent="0.2"/>
    <row r="50183" x14ac:dyDescent="0.2"/>
    <row r="50184" x14ac:dyDescent="0.2"/>
    <row r="50185" x14ac:dyDescent="0.2"/>
    <row r="50186" x14ac:dyDescent="0.2"/>
    <row r="50187" x14ac:dyDescent="0.2"/>
    <row r="50188" x14ac:dyDescent="0.2"/>
    <row r="50189" x14ac:dyDescent="0.2"/>
    <row r="50190" x14ac:dyDescent="0.2"/>
    <row r="50191" x14ac:dyDescent="0.2"/>
    <row r="50192" x14ac:dyDescent="0.2"/>
    <row r="50193" x14ac:dyDescent="0.2"/>
    <row r="50194" x14ac:dyDescent="0.2"/>
    <row r="50195" x14ac:dyDescent="0.2"/>
    <row r="50196" x14ac:dyDescent="0.2"/>
    <row r="50197" x14ac:dyDescent="0.2"/>
    <row r="50198" x14ac:dyDescent="0.2"/>
    <row r="50199" x14ac:dyDescent="0.2"/>
    <row r="50200" x14ac:dyDescent="0.2"/>
    <row r="50201" x14ac:dyDescent="0.2"/>
    <row r="50202" x14ac:dyDescent="0.2"/>
    <row r="50203" x14ac:dyDescent="0.2"/>
    <row r="50204" x14ac:dyDescent="0.2"/>
    <row r="50205" x14ac:dyDescent="0.2"/>
    <row r="50206" x14ac:dyDescent="0.2"/>
    <row r="50207" x14ac:dyDescent="0.2"/>
    <row r="50208" x14ac:dyDescent="0.2"/>
    <row r="50209" x14ac:dyDescent="0.2"/>
    <row r="50210" x14ac:dyDescent="0.2"/>
    <row r="50211" x14ac:dyDescent="0.2"/>
    <row r="50212" x14ac:dyDescent="0.2"/>
    <row r="50213" x14ac:dyDescent="0.2"/>
    <row r="50214" x14ac:dyDescent="0.2"/>
    <row r="50215" x14ac:dyDescent="0.2"/>
    <row r="50216" x14ac:dyDescent="0.2"/>
    <row r="50217" x14ac:dyDescent="0.2"/>
    <row r="50218" x14ac:dyDescent="0.2"/>
    <row r="50219" x14ac:dyDescent="0.2"/>
    <row r="50220" x14ac:dyDescent="0.2"/>
    <row r="50221" x14ac:dyDescent="0.2"/>
    <row r="50222" x14ac:dyDescent="0.2"/>
    <row r="50223" x14ac:dyDescent="0.2"/>
    <row r="50224" x14ac:dyDescent="0.2"/>
    <row r="50225" x14ac:dyDescent="0.2"/>
    <row r="50226" x14ac:dyDescent="0.2"/>
    <row r="50227" x14ac:dyDescent="0.2"/>
    <row r="50228" x14ac:dyDescent="0.2"/>
    <row r="50229" x14ac:dyDescent="0.2"/>
    <row r="50230" x14ac:dyDescent="0.2"/>
    <row r="50231" x14ac:dyDescent="0.2"/>
    <row r="50232" x14ac:dyDescent="0.2"/>
    <row r="50233" x14ac:dyDescent="0.2"/>
    <row r="50234" x14ac:dyDescent="0.2"/>
    <row r="50235" x14ac:dyDescent="0.2"/>
    <row r="50236" x14ac:dyDescent="0.2"/>
    <row r="50237" x14ac:dyDescent="0.2"/>
    <row r="50238" x14ac:dyDescent="0.2"/>
    <row r="50239" x14ac:dyDescent="0.2"/>
    <row r="50240" x14ac:dyDescent="0.2"/>
    <row r="50241" x14ac:dyDescent="0.2"/>
    <row r="50242" x14ac:dyDescent="0.2"/>
    <row r="50243" x14ac:dyDescent="0.2"/>
    <row r="50244" x14ac:dyDescent="0.2"/>
    <row r="50245" x14ac:dyDescent="0.2"/>
    <row r="50246" x14ac:dyDescent="0.2"/>
    <row r="50247" x14ac:dyDescent="0.2"/>
    <row r="50248" x14ac:dyDescent="0.2"/>
    <row r="50249" x14ac:dyDescent="0.2"/>
    <row r="50250" x14ac:dyDescent="0.2"/>
    <row r="50251" x14ac:dyDescent="0.2"/>
    <row r="50252" x14ac:dyDescent="0.2"/>
    <row r="50253" x14ac:dyDescent="0.2"/>
    <row r="50254" x14ac:dyDescent="0.2"/>
    <row r="50255" x14ac:dyDescent="0.2"/>
    <row r="50256" x14ac:dyDescent="0.2"/>
    <row r="50257" x14ac:dyDescent="0.2"/>
    <row r="50258" x14ac:dyDescent="0.2"/>
    <row r="50259" x14ac:dyDescent="0.2"/>
    <row r="50260" x14ac:dyDescent="0.2"/>
    <row r="50261" x14ac:dyDescent="0.2"/>
    <row r="50262" x14ac:dyDescent="0.2"/>
    <row r="50263" x14ac:dyDescent="0.2"/>
    <row r="50264" x14ac:dyDescent="0.2"/>
    <row r="50265" x14ac:dyDescent="0.2"/>
    <row r="50266" x14ac:dyDescent="0.2"/>
    <row r="50267" x14ac:dyDescent="0.2"/>
    <row r="50268" x14ac:dyDescent="0.2"/>
    <row r="50269" x14ac:dyDescent="0.2"/>
    <row r="50270" x14ac:dyDescent="0.2"/>
    <row r="50271" x14ac:dyDescent="0.2"/>
    <row r="50272" x14ac:dyDescent="0.2"/>
    <row r="50273" x14ac:dyDescent="0.2"/>
    <row r="50274" x14ac:dyDescent="0.2"/>
    <row r="50275" x14ac:dyDescent="0.2"/>
    <row r="50276" x14ac:dyDescent="0.2"/>
    <row r="50277" x14ac:dyDescent="0.2"/>
    <row r="50278" x14ac:dyDescent="0.2"/>
    <row r="50279" x14ac:dyDescent="0.2"/>
    <row r="50280" x14ac:dyDescent="0.2"/>
    <row r="50281" x14ac:dyDescent="0.2"/>
    <row r="50282" x14ac:dyDescent="0.2"/>
    <row r="50283" x14ac:dyDescent="0.2"/>
    <row r="50284" x14ac:dyDescent="0.2"/>
    <row r="50285" x14ac:dyDescent="0.2"/>
    <row r="50286" x14ac:dyDescent="0.2"/>
    <row r="50287" x14ac:dyDescent="0.2"/>
    <row r="50288" x14ac:dyDescent="0.2"/>
    <row r="50289" x14ac:dyDescent="0.2"/>
    <row r="50290" x14ac:dyDescent="0.2"/>
    <row r="50291" x14ac:dyDescent="0.2"/>
    <row r="50292" x14ac:dyDescent="0.2"/>
    <row r="50293" x14ac:dyDescent="0.2"/>
    <row r="50294" x14ac:dyDescent="0.2"/>
    <row r="50295" x14ac:dyDescent="0.2"/>
    <row r="50296" x14ac:dyDescent="0.2"/>
    <row r="50297" x14ac:dyDescent="0.2"/>
    <row r="50298" x14ac:dyDescent="0.2"/>
    <row r="50299" x14ac:dyDescent="0.2"/>
    <row r="50300" x14ac:dyDescent="0.2"/>
    <row r="50301" x14ac:dyDescent="0.2"/>
    <row r="50302" x14ac:dyDescent="0.2"/>
    <row r="50303" x14ac:dyDescent="0.2"/>
    <row r="50304" x14ac:dyDescent="0.2"/>
    <row r="50305" x14ac:dyDescent="0.2"/>
    <row r="50306" x14ac:dyDescent="0.2"/>
    <row r="50307" x14ac:dyDescent="0.2"/>
    <row r="50308" x14ac:dyDescent="0.2"/>
    <row r="50309" x14ac:dyDescent="0.2"/>
    <row r="50310" x14ac:dyDescent="0.2"/>
    <row r="50311" x14ac:dyDescent="0.2"/>
    <row r="50312" x14ac:dyDescent="0.2"/>
    <row r="50313" x14ac:dyDescent="0.2"/>
    <row r="50314" x14ac:dyDescent="0.2"/>
    <row r="50315" x14ac:dyDescent="0.2"/>
    <row r="50316" x14ac:dyDescent="0.2"/>
    <row r="50317" x14ac:dyDescent="0.2"/>
    <row r="50318" x14ac:dyDescent="0.2"/>
    <row r="50319" x14ac:dyDescent="0.2"/>
    <row r="50320" x14ac:dyDescent="0.2"/>
    <row r="50321" x14ac:dyDescent="0.2"/>
    <row r="50322" x14ac:dyDescent="0.2"/>
    <row r="50323" x14ac:dyDescent="0.2"/>
    <row r="50324" x14ac:dyDescent="0.2"/>
    <row r="50325" x14ac:dyDescent="0.2"/>
    <row r="50326" x14ac:dyDescent="0.2"/>
    <row r="50327" x14ac:dyDescent="0.2"/>
    <row r="50328" x14ac:dyDescent="0.2"/>
    <row r="50329" x14ac:dyDescent="0.2"/>
    <row r="50330" x14ac:dyDescent="0.2"/>
    <row r="50331" x14ac:dyDescent="0.2"/>
    <row r="50332" x14ac:dyDescent="0.2"/>
    <row r="50333" x14ac:dyDescent="0.2"/>
    <row r="50334" x14ac:dyDescent="0.2"/>
    <row r="50335" x14ac:dyDescent="0.2"/>
    <row r="50336" x14ac:dyDescent="0.2"/>
    <row r="50337" x14ac:dyDescent="0.2"/>
    <row r="50338" x14ac:dyDescent="0.2"/>
    <row r="50339" x14ac:dyDescent="0.2"/>
    <row r="50340" x14ac:dyDescent="0.2"/>
    <row r="50341" x14ac:dyDescent="0.2"/>
    <row r="50342" x14ac:dyDescent="0.2"/>
    <row r="50343" x14ac:dyDescent="0.2"/>
    <row r="50344" x14ac:dyDescent="0.2"/>
    <row r="50345" x14ac:dyDescent="0.2"/>
    <row r="50346" x14ac:dyDescent="0.2"/>
    <row r="50347" x14ac:dyDescent="0.2"/>
    <row r="50348" x14ac:dyDescent="0.2"/>
    <row r="50349" x14ac:dyDescent="0.2"/>
    <row r="50350" x14ac:dyDescent="0.2"/>
    <row r="50351" x14ac:dyDescent="0.2"/>
    <row r="50352" x14ac:dyDescent="0.2"/>
    <row r="50353" x14ac:dyDescent="0.2"/>
    <row r="50354" x14ac:dyDescent="0.2"/>
    <row r="50355" x14ac:dyDescent="0.2"/>
    <row r="50356" x14ac:dyDescent="0.2"/>
    <row r="50357" x14ac:dyDescent="0.2"/>
    <row r="50358" x14ac:dyDescent="0.2"/>
    <row r="50359" x14ac:dyDescent="0.2"/>
    <row r="50360" x14ac:dyDescent="0.2"/>
    <row r="50361" x14ac:dyDescent="0.2"/>
    <row r="50362" x14ac:dyDescent="0.2"/>
    <row r="50363" x14ac:dyDescent="0.2"/>
    <row r="50364" x14ac:dyDescent="0.2"/>
    <row r="50365" x14ac:dyDescent="0.2"/>
    <row r="50366" x14ac:dyDescent="0.2"/>
    <row r="50367" x14ac:dyDescent="0.2"/>
    <row r="50368" x14ac:dyDescent="0.2"/>
    <row r="50369" x14ac:dyDescent="0.2"/>
    <row r="50370" x14ac:dyDescent="0.2"/>
    <row r="50371" x14ac:dyDescent="0.2"/>
    <row r="50372" x14ac:dyDescent="0.2"/>
    <row r="50373" x14ac:dyDescent="0.2"/>
    <row r="50374" x14ac:dyDescent="0.2"/>
    <row r="50375" x14ac:dyDescent="0.2"/>
    <row r="50376" x14ac:dyDescent="0.2"/>
    <row r="50377" x14ac:dyDescent="0.2"/>
    <row r="50378" x14ac:dyDescent="0.2"/>
    <row r="50379" x14ac:dyDescent="0.2"/>
    <row r="50380" x14ac:dyDescent="0.2"/>
    <row r="50381" x14ac:dyDescent="0.2"/>
    <row r="50382" x14ac:dyDescent="0.2"/>
    <row r="50383" x14ac:dyDescent="0.2"/>
    <row r="50384" x14ac:dyDescent="0.2"/>
    <row r="50385" x14ac:dyDescent="0.2"/>
    <row r="50386" x14ac:dyDescent="0.2"/>
    <row r="50387" x14ac:dyDescent="0.2"/>
    <row r="50388" x14ac:dyDescent="0.2"/>
    <row r="50389" x14ac:dyDescent="0.2"/>
    <row r="50390" x14ac:dyDescent="0.2"/>
    <row r="50391" x14ac:dyDescent="0.2"/>
    <row r="50392" x14ac:dyDescent="0.2"/>
    <row r="50393" x14ac:dyDescent="0.2"/>
    <row r="50394" x14ac:dyDescent="0.2"/>
    <row r="50395" x14ac:dyDescent="0.2"/>
    <row r="50396" x14ac:dyDescent="0.2"/>
    <row r="50397" x14ac:dyDescent="0.2"/>
    <row r="50398" x14ac:dyDescent="0.2"/>
    <row r="50399" x14ac:dyDescent="0.2"/>
    <row r="50400" x14ac:dyDescent="0.2"/>
    <row r="50401" x14ac:dyDescent="0.2"/>
    <row r="50402" x14ac:dyDescent="0.2"/>
    <row r="50403" x14ac:dyDescent="0.2"/>
    <row r="50404" x14ac:dyDescent="0.2"/>
    <row r="50405" x14ac:dyDescent="0.2"/>
    <row r="50406" x14ac:dyDescent="0.2"/>
    <row r="50407" x14ac:dyDescent="0.2"/>
    <row r="50408" x14ac:dyDescent="0.2"/>
    <row r="50409" x14ac:dyDescent="0.2"/>
    <row r="50410" x14ac:dyDescent="0.2"/>
    <row r="50411" x14ac:dyDescent="0.2"/>
    <row r="50412" x14ac:dyDescent="0.2"/>
    <row r="50413" x14ac:dyDescent="0.2"/>
    <row r="50414" x14ac:dyDescent="0.2"/>
    <row r="50415" x14ac:dyDescent="0.2"/>
    <row r="50416" x14ac:dyDescent="0.2"/>
    <row r="50417" x14ac:dyDescent="0.2"/>
    <row r="50418" x14ac:dyDescent="0.2"/>
    <row r="50419" x14ac:dyDescent="0.2"/>
    <row r="50420" x14ac:dyDescent="0.2"/>
    <row r="50421" x14ac:dyDescent="0.2"/>
    <row r="50422" x14ac:dyDescent="0.2"/>
    <row r="50423" x14ac:dyDescent="0.2"/>
    <row r="50424" x14ac:dyDescent="0.2"/>
    <row r="50425" x14ac:dyDescent="0.2"/>
    <row r="50426" x14ac:dyDescent="0.2"/>
    <row r="50427" x14ac:dyDescent="0.2"/>
    <row r="50428" x14ac:dyDescent="0.2"/>
    <row r="50429" x14ac:dyDescent="0.2"/>
    <row r="50430" x14ac:dyDescent="0.2"/>
    <row r="50431" x14ac:dyDescent="0.2"/>
    <row r="50432" x14ac:dyDescent="0.2"/>
    <row r="50433" x14ac:dyDescent="0.2"/>
    <row r="50434" x14ac:dyDescent="0.2"/>
    <row r="50435" x14ac:dyDescent="0.2"/>
    <row r="50436" x14ac:dyDescent="0.2"/>
    <row r="50437" x14ac:dyDescent="0.2"/>
    <row r="50438" x14ac:dyDescent="0.2"/>
    <row r="50439" x14ac:dyDescent="0.2"/>
    <row r="50440" x14ac:dyDescent="0.2"/>
    <row r="50441" x14ac:dyDescent="0.2"/>
    <row r="50442" x14ac:dyDescent="0.2"/>
    <row r="50443" x14ac:dyDescent="0.2"/>
    <row r="50444" x14ac:dyDescent="0.2"/>
    <row r="50445" x14ac:dyDescent="0.2"/>
    <row r="50446" x14ac:dyDescent="0.2"/>
    <row r="50447" x14ac:dyDescent="0.2"/>
    <row r="50448" x14ac:dyDescent="0.2"/>
    <row r="50449" x14ac:dyDescent="0.2"/>
    <row r="50450" x14ac:dyDescent="0.2"/>
    <row r="50451" x14ac:dyDescent="0.2"/>
    <row r="50452" x14ac:dyDescent="0.2"/>
    <row r="50453" x14ac:dyDescent="0.2"/>
    <row r="50454" x14ac:dyDescent="0.2"/>
    <row r="50455" x14ac:dyDescent="0.2"/>
    <row r="50456" x14ac:dyDescent="0.2"/>
    <row r="50457" x14ac:dyDescent="0.2"/>
    <row r="50458" x14ac:dyDescent="0.2"/>
    <row r="50459" x14ac:dyDescent="0.2"/>
    <row r="50460" x14ac:dyDescent="0.2"/>
    <row r="50461" x14ac:dyDescent="0.2"/>
    <row r="50462" x14ac:dyDescent="0.2"/>
    <row r="50463" x14ac:dyDescent="0.2"/>
    <row r="50464" x14ac:dyDescent="0.2"/>
    <row r="50465" x14ac:dyDescent="0.2"/>
    <row r="50466" x14ac:dyDescent="0.2"/>
    <row r="50467" x14ac:dyDescent="0.2"/>
    <row r="50468" x14ac:dyDescent="0.2"/>
    <row r="50469" x14ac:dyDescent="0.2"/>
    <row r="50470" x14ac:dyDescent="0.2"/>
    <row r="50471" x14ac:dyDescent="0.2"/>
    <row r="50472" x14ac:dyDescent="0.2"/>
    <row r="50473" x14ac:dyDescent="0.2"/>
    <row r="50474" x14ac:dyDescent="0.2"/>
    <row r="50475" x14ac:dyDescent="0.2"/>
    <row r="50476" x14ac:dyDescent="0.2"/>
    <row r="50477" x14ac:dyDescent="0.2"/>
    <row r="50478" x14ac:dyDescent="0.2"/>
    <row r="50479" x14ac:dyDescent="0.2"/>
    <row r="50480" x14ac:dyDescent="0.2"/>
    <row r="50481" x14ac:dyDescent="0.2"/>
    <row r="50482" x14ac:dyDescent="0.2"/>
    <row r="50483" x14ac:dyDescent="0.2"/>
    <row r="50484" x14ac:dyDescent="0.2"/>
    <row r="50485" x14ac:dyDescent="0.2"/>
    <row r="50486" x14ac:dyDescent="0.2"/>
    <row r="50487" x14ac:dyDescent="0.2"/>
    <row r="50488" x14ac:dyDescent="0.2"/>
    <row r="50489" x14ac:dyDescent="0.2"/>
    <row r="50490" x14ac:dyDescent="0.2"/>
    <row r="50491" x14ac:dyDescent="0.2"/>
    <row r="50492" x14ac:dyDescent="0.2"/>
    <row r="50493" x14ac:dyDescent="0.2"/>
    <row r="50494" x14ac:dyDescent="0.2"/>
    <row r="50495" x14ac:dyDescent="0.2"/>
    <row r="50496" x14ac:dyDescent="0.2"/>
    <row r="50497" x14ac:dyDescent="0.2"/>
    <row r="50498" x14ac:dyDescent="0.2"/>
    <row r="50499" x14ac:dyDescent="0.2"/>
    <row r="50500" x14ac:dyDescent="0.2"/>
    <row r="50501" x14ac:dyDescent="0.2"/>
    <row r="50502" x14ac:dyDescent="0.2"/>
    <row r="50503" x14ac:dyDescent="0.2"/>
    <row r="50504" x14ac:dyDescent="0.2"/>
    <row r="50505" x14ac:dyDescent="0.2"/>
    <row r="50506" x14ac:dyDescent="0.2"/>
    <row r="50507" x14ac:dyDescent="0.2"/>
    <row r="50508" x14ac:dyDescent="0.2"/>
    <row r="50509" x14ac:dyDescent="0.2"/>
    <row r="50510" x14ac:dyDescent="0.2"/>
    <row r="50511" x14ac:dyDescent="0.2"/>
    <row r="50512" x14ac:dyDescent="0.2"/>
    <row r="50513" x14ac:dyDescent="0.2"/>
    <row r="50514" x14ac:dyDescent="0.2"/>
    <row r="50515" x14ac:dyDescent="0.2"/>
    <row r="50516" x14ac:dyDescent="0.2"/>
    <row r="50517" x14ac:dyDescent="0.2"/>
    <row r="50518" x14ac:dyDescent="0.2"/>
    <row r="50519" x14ac:dyDescent="0.2"/>
    <row r="50520" x14ac:dyDescent="0.2"/>
    <row r="50521" x14ac:dyDescent="0.2"/>
    <row r="50522" x14ac:dyDescent="0.2"/>
    <row r="50523" x14ac:dyDescent="0.2"/>
    <row r="50524" x14ac:dyDescent="0.2"/>
    <row r="50525" x14ac:dyDescent="0.2"/>
    <row r="50526" x14ac:dyDescent="0.2"/>
    <row r="50527" x14ac:dyDescent="0.2"/>
    <row r="50528" x14ac:dyDescent="0.2"/>
    <row r="50529" x14ac:dyDescent="0.2"/>
    <row r="50530" x14ac:dyDescent="0.2"/>
    <row r="50531" x14ac:dyDescent="0.2"/>
    <row r="50532" x14ac:dyDescent="0.2"/>
    <row r="50533" x14ac:dyDescent="0.2"/>
    <row r="50534" x14ac:dyDescent="0.2"/>
    <row r="50535" x14ac:dyDescent="0.2"/>
    <row r="50536" x14ac:dyDescent="0.2"/>
    <row r="50537" x14ac:dyDescent="0.2"/>
    <row r="50538" x14ac:dyDescent="0.2"/>
    <row r="50539" x14ac:dyDescent="0.2"/>
    <row r="50540" x14ac:dyDescent="0.2"/>
    <row r="50541" x14ac:dyDescent="0.2"/>
    <row r="50542" x14ac:dyDescent="0.2"/>
    <row r="50543" x14ac:dyDescent="0.2"/>
    <row r="50544" x14ac:dyDescent="0.2"/>
    <row r="50545" x14ac:dyDescent="0.2"/>
    <row r="50546" x14ac:dyDescent="0.2"/>
    <row r="50547" x14ac:dyDescent="0.2"/>
    <row r="50548" x14ac:dyDescent="0.2"/>
    <row r="50549" x14ac:dyDescent="0.2"/>
    <row r="50550" x14ac:dyDescent="0.2"/>
    <row r="50551" x14ac:dyDescent="0.2"/>
    <row r="50552" x14ac:dyDescent="0.2"/>
    <row r="50553" x14ac:dyDescent="0.2"/>
    <row r="50554" x14ac:dyDescent="0.2"/>
    <row r="50555" x14ac:dyDescent="0.2"/>
    <row r="50556" x14ac:dyDescent="0.2"/>
    <row r="50557" x14ac:dyDescent="0.2"/>
    <row r="50558" x14ac:dyDescent="0.2"/>
    <row r="50559" x14ac:dyDescent="0.2"/>
    <row r="50560" x14ac:dyDescent="0.2"/>
    <row r="50561" x14ac:dyDescent="0.2"/>
    <row r="50562" x14ac:dyDescent="0.2"/>
    <row r="50563" x14ac:dyDescent="0.2"/>
    <row r="50564" x14ac:dyDescent="0.2"/>
    <row r="50565" x14ac:dyDescent="0.2"/>
    <row r="50566" x14ac:dyDescent="0.2"/>
    <row r="50567" x14ac:dyDescent="0.2"/>
    <row r="50568" x14ac:dyDescent="0.2"/>
    <row r="50569" x14ac:dyDescent="0.2"/>
    <row r="50570" x14ac:dyDescent="0.2"/>
    <row r="50571" x14ac:dyDescent="0.2"/>
    <row r="50572" x14ac:dyDescent="0.2"/>
    <row r="50573" x14ac:dyDescent="0.2"/>
    <row r="50574" x14ac:dyDescent="0.2"/>
    <row r="50575" x14ac:dyDescent="0.2"/>
    <row r="50576" x14ac:dyDescent="0.2"/>
    <row r="50577" x14ac:dyDescent="0.2"/>
    <row r="50578" x14ac:dyDescent="0.2"/>
    <row r="50579" x14ac:dyDescent="0.2"/>
    <row r="50580" x14ac:dyDescent="0.2"/>
    <row r="50581" x14ac:dyDescent="0.2"/>
    <row r="50582" x14ac:dyDescent="0.2"/>
    <row r="50583" x14ac:dyDescent="0.2"/>
    <row r="50584" x14ac:dyDescent="0.2"/>
    <row r="50585" x14ac:dyDescent="0.2"/>
    <row r="50586" x14ac:dyDescent="0.2"/>
    <row r="50587" x14ac:dyDescent="0.2"/>
    <row r="50588" x14ac:dyDescent="0.2"/>
    <row r="50589" x14ac:dyDescent="0.2"/>
    <row r="50590" x14ac:dyDescent="0.2"/>
    <row r="50591" x14ac:dyDescent="0.2"/>
    <row r="50592" x14ac:dyDescent="0.2"/>
    <row r="50593" x14ac:dyDescent="0.2"/>
    <row r="50594" x14ac:dyDescent="0.2"/>
    <row r="50595" x14ac:dyDescent="0.2"/>
    <row r="50596" x14ac:dyDescent="0.2"/>
    <row r="50597" x14ac:dyDescent="0.2"/>
    <row r="50598" x14ac:dyDescent="0.2"/>
    <row r="50599" x14ac:dyDescent="0.2"/>
    <row r="50600" x14ac:dyDescent="0.2"/>
    <row r="50601" x14ac:dyDescent="0.2"/>
    <row r="50602" x14ac:dyDescent="0.2"/>
    <row r="50603" x14ac:dyDescent="0.2"/>
    <row r="50604" x14ac:dyDescent="0.2"/>
    <row r="50605" x14ac:dyDescent="0.2"/>
    <row r="50606" x14ac:dyDescent="0.2"/>
    <row r="50607" x14ac:dyDescent="0.2"/>
    <row r="50608" x14ac:dyDescent="0.2"/>
    <row r="50609" x14ac:dyDescent="0.2"/>
    <row r="50610" x14ac:dyDescent="0.2"/>
    <row r="50611" x14ac:dyDescent="0.2"/>
    <row r="50612" x14ac:dyDescent="0.2"/>
    <row r="50613" x14ac:dyDescent="0.2"/>
    <row r="50614" x14ac:dyDescent="0.2"/>
    <row r="50615" x14ac:dyDescent="0.2"/>
    <row r="50616" x14ac:dyDescent="0.2"/>
    <row r="50617" x14ac:dyDescent="0.2"/>
    <row r="50618" x14ac:dyDescent="0.2"/>
    <row r="50619" x14ac:dyDescent="0.2"/>
    <row r="50620" x14ac:dyDescent="0.2"/>
    <row r="50621" x14ac:dyDescent="0.2"/>
    <row r="50622" x14ac:dyDescent="0.2"/>
    <row r="50623" x14ac:dyDescent="0.2"/>
    <row r="50624" x14ac:dyDescent="0.2"/>
    <row r="50625" x14ac:dyDescent="0.2"/>
    <row r="50626" x14ac:dyDescent="0.2"/>
    <row r="50627" x14ac:dyDescent="0.2"/>
    <row r="50628" x14ac:dyDescent="0.2"/>
    <row r="50629" x14ac:dyDescent="0.2"/>
    <row r="50630" x14ac:dyDescent="0.2"/>
    <row r="50631" x14ac:dyDescent="0.2"/>
    <row r="50632" x14ac:dyDescent="0.2"/>
    <row r="50633" x14ac:dyDescent="0.2"/>
    <row r="50634" x14ac:dyDescent="0.2"/>
    <row r="50635" x14ac:dyDescent="0.2"/>
    <row r="50636" x14ac:dyDescent="0.2"/>
    <row r="50637" x14ac:dyDescent="0.2"/>
    <row r="50638" x14ac:dyDescent="0.2"/>
    <row r="50639" x14ac:dyDescent="0.2"/>
    <row r="50640" x14ac:dyDescent="0.2"/>
    <row r="50641" x14ac:dyDescent="0.2"/>
    <row r="50642" x14ac:dyDescent="0.2"/>
    <row r="50643" x14ac:dyDescent="0.2"/>
    <row r="50644" x14ac:dyDescent="0.2"/>
    <row r="50645" x14ac:dyDescent="0.2"/>
    <row r="50646" x14ac:dyDescent="0.2"/>
    <row r="50647" x14ac:dyDescent="0.2"/>
    <row r="50648" x14ac:dyDescent="0.2"/>
    <row r="50649" x14ac:dyDescent="0.2"/>
    <row r="50650" x14ac:dyDescent="0.2"/>
    <row r="50651" x14ac:dyDescent="0.2"/>
    <row r="50652" x14ac:dyDescent="0.2"/>
    <row r="50653" x14ac:dyDescent="0.2"/>
    <row r="50654" x14ac:dyDescent="0.2"/>
    <row r="50655" x14ac:dyDescent="0.2"/>
    <row r="50656" x14ac:dyDescent="0.2"/>
    <row r="50657" x14ac:dyDescent="0.2"/>
    <row r="50658" x14ac:dyDescent="0.2"/>
    <row r="50659" x14ac:dyDescent="0.2"/>
    <row r="50660" x14ac:dyDescent="0.2"/>
    <row r="50661" x14ac:dyDescent="0.2"/>
    <row r="50662" x14ac:dyDescent="0.2"/>
    <row r="50663" x14ac:dyDescent="0.2"/>
    <row r="50664" x14ac:dyDescent="0.2"/>
    <row r="50665" x14ac:dyDescent="0.2"/>
    <row r="50666" x14ac:dyDescent="0.2"/>
    <row r="50667" x14ac:dyDescent="0.2"/>
    <row r="50668" x14ac:dyDescent="0.2"/>
    <row r="50669" x14ac:dyDescent="0.2"/>
    <row r="50670" x14ac:dyDescent="0.2"/>
    <row r="50671" x14ac:dyDescent="0.2"/>
    <row r="50672" x14ac:dyDescent="0.2"/>
    <row r="50673" x14ac:dyDescent="0.2"/>
    <row r="50674" x14ac:dyDescent="0.2"/>
    <row r="50675" x14ac:dyDescent="0.2"/>
    <row r="50676" x14ac:dyDescent="0.2"/>
    <row r="50677" x14ac:dyDescent="0.2"/>
    <row r="50678" x14ac:dyDescent="0.2"/>
    <row r="50679" x14ac:dyDescent="0.2"/>
    <row r="50680" x14ac:dyDescent="0.2"/>
    <row r="50681" x14ac:dyDescent="0.2"/>
    <row r="50682" x14ac:dyDescent="0.2"/>
    <row r="50683" x14ac:dyDescent="0.2"/>
    <row r="50684" x14ac:dyDescent="0.2"/>
    <row r="50685" x14ac:dyDescent="0.2"/>
    <row r="50686" x14ac:dyDescent="0.2"/>
    <row r="50687" x14ac:dyDescent="0.2"/>
    <row r="50688" x14ac:dyDescent="0.2"/>
    <row r="50689" x14ac:dyDescent="0.2"/>
    <row r="50690" x14ac:dyDescent="0.2"/>
    <row r="50691" x14ac:dyDescent="0.2"/>
    <row r="50692" x14ac:dyDescent="0.2"/>
    <row r="50693" x14ac:dyDescent="0.2"/>
    <row r="50694" x14ac:dyDescent="0.2"/>
    <row r="50695" x14ac:dyDescent="0.2"/>
    <row r="50696" x14ac:dyDescent="0.2"/>
    <row r="50697" x14ac:dyDescent="0.2"/>
    <row r="50698" x14ac:dyDescent="0.2"/>
    <row r="50699" x14ac:dyDescent="0.2"/>
    <row r="50700" x14ac:dyDescent="0.2"/>
    <row r="50701" x14ac:dyDescent="0.2"/>
    <row r="50702" x14ac:dyDescent="0.2"/>
    <row r="50703" x14ac:dyDescent="0.2"/>
    <row r="50704" x14ac:dyDescent="0.2"/>
    <row r="50705" x14ac:dyDescent="0.2"/>
    <row r="50706" x14ac:dyDescent="0.2"/>
    <row r="50707" x14ac:dyDescent="0.2"/>
    <row r="50708" x14ac:dyDescent="0.2"/>
    <row r="50709" x14ac:dyDescent="0.2"/>
    <row r="50710" x14ac:dyDescent="0.2"/>
    <row r="50711" x14ac:dyDescent="0.2"/>
    <row r="50712" x14ac:dyDescent="0.2"/>
    <row r="50713" x14ac:dyDescent="0.2"/>
    <row r="50714" x14ac:dyDescent="0.2"/>
    <row r="50715" x14ac:dyDescent="0.2"/>
    <row r="50716" x14ac:dyDescent="0.2"/>
    <row r="50717" x14ac:dyDescent="0.2"/>
    <row r="50718" x14ac:dyDescent="0.2"/>
    <row r="50719" x14ac:dyDescent="0.2"/>
    <row r="50720" x14ac:dyDescent="0.2"/>
    <row r="50721" x14ac:dyDescent="0.2"/>
    <row r="50722" x14ac:dyDescent="0.2"/>
    <row r="50723" x14ac:dyDescent="0.2"/>
    <row r="50724" x14ac:dyDescent="0.2"/>
    <row r="50725" x14ac:dyDescent="0.2"/>
    <row r="50726" x14ac:dyDescent="0.2"/>
    <row r="50727" x14ac:dyDescent="0.2"/>
    <row r="50728" x14ac:dyDescent="0.2"/>
    <row r="50729" x14ac:dyDescent="0.2"/>
    <row r="50730" x14ac:dyDescent="0.2"/>
    <row r="50731" x14ac:dyDescent="0.2"/>
    <row r="50732" x14ac:dyDescent="0.2"/>
    <row r="50733" x14ac:dyDescent="0.2"/>
    <row r="50734" x14ac:dyDescent="0.2"/>
    <row r="50735" x14ac:dyDescent="0.2"/>
    <row r="50736" x14ac:dyDescent="0.2"/>
    <row r="50737" x14ac:dyDescent="0.2"/>
    <row r="50738" x14ac:dyDescent="0.2"/>
    <row r="50739" x14ac:dyDescent="0.2"/>
    <row r="50740" x14ac:dyDescent="0.2"/>
    <row r="50741" x14ac:dyDescent="0.2"/>
    <row r="50742" x14ac:dyDescent="0.2"/>
    <row r="50743" x14ac:dyDescent="0.2"/>
    <row r="50744" x14ac:dyDescent="0.2"/>
    <row r="50745" x14ac:dyDescent="0.2"/>
    <row r="50746" x14ac:dyDescent="0.2"/>
    <row r="50747" x14ac:dyDescent="0.2"/>
    <row r="50748" x14ac:dyDescent="0.2"/>
    <row r="50749" x14ac:dyDescent="0.2"/>
    <row r="50750" x14ac:dyDescent="0.2"/>
    <row r="50751" x14ac:dyDescent="0.2"/>
    <row r="50752" x14ac:dyDescent="0.2"/>
    <row r="50753" x14ac:dyDescent="0.2"/>
    <row r="50754" x14ac:dyDescent="0.2"/>
    <row r="50755" x14ac:dyDescent="0.2"/>
    <row r="50756" x14ac:dyDescent="0.2"/>
    <row r="50757" x14ac:dyDescent="0.2"/>
    <row r="50758" x14ac:dyDescent="0.2"/>
    <row r="50759" x14ac:dyDescent="0.2"/>
    <row r="50760" x14ac:dyDescent="0.2"/>
    <row r="50761" x14ac:dyDescent="0.2"/>
    <row r="50762" x14ac:dyDescent="0.2"/>
    <row r="50763" x14ac:dyDescent="0.2"/>
    <row r="50764" x14ac:dyDescent="0.2"/>
    <row r="50765" x14ac:dyDescent="0.2"/>
    <row r="50766" x14ac:dyDescent="0.2"/>
    <row r="50767" x14ac:dyDescent="0.2"/>
    <row r="50768" x14ac:dyDescent="0.2"/>
    <row r="50769" x14ac:dyDescent="0.2"/>
    <row r="50770" x14ac:dyDescent="0.2"/>
    <row r="50771" x14ac:dyDescent="0.2"/>
    <row r="50772" x14ac:dyDescent="0.2"/>
    <row r="50773" x14ac:dyDescent="0.2"/>
    <row r="50774" x14ac:dyDescent="0.2"/>
    <row r="50775" x14ac:dyDescent="0.2"/>
    <row r="50776" x14ac:dyDescent="0.2"/>
    <row r="50777" x14ac:dyDescent="0.2"/>
    <row r="50778" x14ac:dyDescent="0.2"/>
    <row r="50779" x14ac:dyDescent="0.2"/>
    <row r="50780" x14ac:dyDescent="0.2"/>
    <row r="50781" x14ac:dyDescent="0.2"/>
    <row r="50782" x14ac:dyDescent="0.2"/>
    <row r="50783" x14ac:dyDescent="0.2"/>
    <row r="50784" x14ac:dyDescent="0.2"/>
    <row r="50785" x14ac:dyDescent="0.2"/>
    <row r="50786" x14ac:dyDescent="0.2"/>
    <row r="50787" x14ac:dyDescent="0.2"/>
    <row r="50788" x14ac:dyDescent="0.2"/>
    <row r="50789" x14ac:dyDescent="0.2"/>
    <row r="50790" x14ac:dyDescent="0.2"/>
    <row r="50791" x14ac:dyDescent="0.2"/>
    <row r="50792" x14ac:dyDescent="0.2"/>
    <row r="50793" x14ac:dyDescent="0.2"/>
    <row r="50794" x14ac:dyDescent="0.2"/>
    <row r="50795" x14ac:dyDescent="0.2"/>
    <row r="50796" x14ac:dyDescent="0.2"/>
    <row r="50797" x14ac:dyDescent="0.2"/>
    <row r="50798" x14ac:dyDescent="0.2"/>
    <row r="50799" x14ac:dyDescent="0.2"/>
    <row r="50800" x14ac:dyDescent="0.2"/>
    <row r="50801" x14ac:dyDescent="0.2"/>
    <row r="50802" x14ac:dyDescent="0.2"/>
    <row r="50803" x14ac:dyDescent="0.2"/>
    <row r="50804" x14ac:dyDescent="0.2"/>
    <row r="50805" x14ac:dyDescent="0.2"/>
    <row r="50806" x14ac:dyDescent="0.2"/>
    <row r="50807" x14ac:dyDescent="0.2"/>
    <row r="50808" x14ac:dyDescent="0.2"/>
    <row r="50809" x14ac:dyDescent="0.2"/>
    <row r="50810" x14ac:dyDescent="0.2"/>
    <row r="50811" x14ac:dyDescent="0.2"/>
    <row r="50812" x14ac:dyDescent="0.2"/>
    <row r="50813" x14ac:dyDescent="0.2"/>
    <row r="50814" x14ac:dyDescent="0.2"/>
    <row r="50815" x14ac:dyDescent="0.2"/>
    <row r="50816" x14ac:dyDescent="0.2"/>
    <row r="50817" x14ac:dyDescent="0.2"/>
    <row r="50818" x14ac:dyDescent="0.2"/>
    <row r="50819" x14ac:dyDescent="0.2"/>
    <row r="50820" x14ac:dyDescent="0.2"/>
    <row r="50821" x14ac:dyDescent="0.2"/>
    <row r="50822" x14ac:dyDescent="0.2"/>
    <row r="50823" x14ac:dyDescent="0.2"/>
    <row r="50824" x14ac:dyDescent="0.2"/>
    <row r="50825" x14ac:dyDescent="0.2"/>
    <row r="50826" x14ac:dyDescent="0.2"/>
    <row r="50827" x14ac:dyDescent="0.2"/>
    <row r="50828" x14ac:dyDescent="0.2"/>
    <row r="50829" x14ac:dyDescent="0.2"/>
    <row r="50830" x14ac:dyDescent="0.2"/>
    <row r="50831" x14ac:dyDescent="0.2"/>
    <row r="50832" x14ac:dyDescent="0.2"/>
    <row r="50833" x14ac:dyDescent="0.2"/>
    <row r="50834" x14ac:dyDescent="0.2"/>
    <row r="50835" x14ac:dyDescent="0.2"/>
    <row r="50836" x14ac:dyDescent="0.2"/>
    <row r="50837" x14ac:dyDescent="0.2"/>
    <row r="50838" x14ac:dyDescent="0.2"/>
    <row r="50839" x14ac:dyDescent="0.2"/>
    <row r="50840" x14ac:dyDescent="0.2"/>
    <row r="50841" x14ac:dyDescent="0.2"/>
    <row r="50842" x14ac:dyDescent="0.2"/>
    <row r="50843" x14ac:dyDescent="0.2"/>
    <row r="50844" x14ac:dyDescent="0.2"/>
    <row r="50845" x14ac:dyDescent="0.2"/>
    <row r="50846" x14ac:dyDescent="0.2"/>
    <row r="50847" x14ac:dyDescent="0.2"/>
    <row r="50848" x14ac:dyDescent="0.2"/>
    <row r="50849" x14ac:dyDescent="0.2"/>
    <row r="50850" x14ac:dyDescent="0.2"/>
    <row r="50851" x14ac:dyDescent="0.2"/>
    <row r="50852" x14ac:dyDescent="0.2"/>
    <row r="50853" x14ac:dyDescent="0.2"/>
    <row r="50854" x14ac:dyDescent="0.2"/>
    <row r="50855" x14ac:dyDescent="0.2"/>
    <row r="50856" x14ac:dyDescent="0.2"/>
    <row r="50857" x14ac:dyDescent="0.2"/>
    <row r="50858" x14ac:dyDescent="0.2"/>
    <row r="50859" x14ac:dyDescent="0.2"/>
    <row r="50860" x14ac:dyDescent="0.2"/>
    <row r="50861" x14ac:dyDescent="0.2"/>
    <row r="50862" x14ac:dyDescent="0.2"/>
    <row r="50863" x14ac:dyDescent="0.2"/>
    <row r="50864" x14ac:dyDescent="0.2"/>
    <row r="50865" x14ac:dyDescent="0.2"/>
    <row r="50866" x14ac:dyDescent="0.2"/>
    <row r="50867" x14ac:dyDescent="0.2"/>
    <row r="50868" x14ac:dyDescent="0.2"/>
    <row r="50869" x14ac:dyDescent="0.2"/>
    <row r="50870" x14ac:dyDescent="0.2"/>
    <row r="50871" x14ac:dyDescent="0.2"/>
    <row r="50872" x14ac:dyDescent="0.2"/>
    <row r="50873" x14ac:dyDescent="0.2"/>
    <row r="50874" x14ac:dyDescent="0.2"/>
    <row r="50875" x14ac:dyDescent="0.2"/>
    <row r="50876" x14ac:dyDescent="0.2"/>
    <row r="50877" x14ac:dyDescent="0.2"/>
    <row r="50878" x14ac:dyDescent="0.2"/>
    <row r="50879" x14ac:dyDescent="0.2"/>
    <row r="50880" x14ac:dyDescent="0.2"/>
    <row r="50881" x14ac:dyDescent="0.2"/>
    <row r="50882" x14ac:dyDescent="0.2"/>
    <row r="50883" x14ac:dyDescent="0.2"/>
    <row r="50884" x14ac:dyDescent="0.2"/>
    <row r="50885" x14ac:dyDescent="0.2"/>
    <row r="50886" x14ac:dyDescent="0.2"/>
    <row r="50887" x14ac:dyDescent="0.2"/>
    <row r="50888" x14ac:dyDescent="0.2"/>
    <row r="50889" x14ac:dyDescent="0.2"/>
    <row r="50890" x14ac:dyDescent="0.2"/>
    <row r="50891" x14ac:dyDescent="0.2"/>
    <row r="50892" x14ac:dyDescent="0.2"/>
    <row r="50893" x14ac:dyDescent="0.2"/>
    <row r="50894" x14ac:dyDescent="0.2"/>
    <row r="50895" x14ac:dyDescent="0.2"/>
    <row r="50896" x14ac:dyDescent="0.2"/>
    <row r="50897" x14ac:dyDescent="0.2"/>
    <row r="50898" x14ac:dyDescent="0.2"/>
    <row r="50899" x14ac:dyDescent="0.2"/>
    <row r="50900" x14ac:dyDescent="0.2"/>
    <row r="50901" x14ac:dyDescent="0.2"/>
    <row r="50902" x14ac:dyDescent="0.2"/>
    <row r="50903" x14ac:dyDescent="0.2"/>
    <row r="50904" x14ac:dyDescent="0.2"/>
    <row r="50905" x14ac:dyDescent="0.2"/>
    <row r="50906" x14ac:dyDescent="0.2"/>
    <row r="50907" x14ac:dyDescent="0.2"/>
    <row r="50908" x14ac:dyDescent="0.2"/>
    <row r="50909" x14ac:dyDescent="0.2"/>
    <row r="50910" x14ac:dyDescent="0.2"/>
    <row r="50911" x14ac:dyDescent="0.2"/>
    <row r="50912" x14ac:dyDescent="0.2"/>
    <row r="50913" x14ac:dyDescent="0.2"/>
    <row r="50914" x14ac:dyDescent="0.2"/>
    <row r="50915" x14ac:dyDescent="0.2"/>
    <row r="50916" x14ac:dyDescent="0.2"/>
    <row r="50917" x14ac:dyDescent="0.2"/>
    <row r="50918" x14ac:dyDescent="0.2"/>
    <row r="50919" x14ac:dyDescent="0.2"/>
    <row r="50920" x14ac:dyDescent="0.2"/>
    <row r="50921" x14ac:dyDescent="0.2"/>
    <row r="50922" x14ac:dyDescent="0.2"/>
    <row r="50923" x14ac:dyDescent="0.2"/>
    <row r="50924" x14ac:dyDescent="0.2"/>
    <row r="50925" x14ac:dyDescent="0.2"/>
    <row r="50926" x14ac:dyDescent="0.2"/>
    <row r="50927" x14ac:dyDescent="0.2"/>
    <row r="50928" x14ac:dyDescent="0.2"/>
    <row r="50929" x14ac:dyDescent="0.2"/>
    <row r="50930" x14ac:dyDescent="0.2"/>
    <row r="50931" x14ac:dyDescent="0.2"/>
    <row r="50932" x14ac:dyDescent="0.2"/>
    <row r="50933" x14ac:dyDescent="0.2"/>
    <row r="50934" x14ac:dyDescent="0.2"/>
    <row r="50935" x14ac:dyDescent="0.2"/>
    <row r="50936" x14ac:dyDescent="0.2"/>
    <row r="50937" x14ac:dyDescent="0.2"/>
    <row r="50938" x14ac:dyDescent="0.2"/>
    <row r="50939" x14ac:dyDescent="0.2"/>
    <row r="50940" x14ac:dyDescent="0.2"/>
    <row r="50941" x14ac:dyDescent="0.2"/>
    <row r="50942" x14ac:dyDescent="0.2"/>
    <row r="50943" x14ac:dyDescent="0.2"/>
    <row r="50944" x14ac:dyDescent="0.2"/>
    <row r="50945" x14ac:dyDescent="0.2"/>
    <row r="50946" x14ac:dyDescent="0.2"/>
    <row r="50947" x14ac:dyDescent="0.2"/>
    <row r="50948" x14ac:dyDescent="0.2"/>
    <row r="50949" x14ac:dyDescent="0.2"/>
    <row r="50950" x14ac:dyDescent="0.2"/>
    <row r="50951" x14ac:dyDescent="0.2"/>
    <row r="50952" x14ac:dyDescent="0.2"/>
    <row r="50953" x14ac:dyDescent="0.2"/>
    <row r="50954" x14ac:dyDescent="0.2"/>
    <row r="50955" x14ac:dyDescent="0.2"/>
    <row r="50956" x14ac:dyDescent="0.2"/>
    <row r="50957" x14ac:dyDescent="0.2"/>
    <row r="50958" x14ac:dyDescent="0.2"/>
    <row r="50959" x14ac:dyDescent="0.2"/>
    <row r="50960" x14ac:dyDescent="0.2"/>
    <row r="50961" x14ac:dyDescent="0.2"/>
    <row r="50962" x14ac:dyDescent="0.2"/>
    <row r="50963" x14ac:dyDescent="0.2"/>
    <row r="50964" x14ac:dyDescent="0.2"/>
    <row r="50965" x14ac:dyDescent="0.2"/>
    <row r="50966" x14ac:dyDescent="0.2"/>
    <row r="50967" x14ac:dyDescent="0.2"/>
    <row r="50968" x14ac:dyDescent="0.2"/>
    <row r="50969" x14ac:dyDescent="0.2"/>
    <row r="50970" x14ac:dyDescent="0.2"/>
    <row r="50971" x14ac:dyDescent="0.2"/>
    <row r="50972" x14ac:dyDescent="0.2"/>
    <row r="50973" x14ac:dyDescent="0.2"/>
    <row r="50974" x14ac:dyDescent="0.2"/>
    <row r="50975" x14ac:dyDescent="0.2"/>
    <row r="50976" x14ac:dyDescent="0.2"/>
    <row r="50977" x14ac:dyDescent="0.2"/>
    <row r="50978" x14ac:dyDescent="0.2"/>
    <row r="50979" x14ac:dyDescent="0.2"/>
    <row r="50980" x14ac:dyDescent="0.2"/>
    <row r="50981" x14ac:dyDescent="0.2"/>
    <row r="50982" x14ac:dyDescent="0.2"/>
    <row r="50983" x14ac:dyDescent="0.2"/>
    <row r="50984" x14ac:dyDescent="0.2"/>
    <row r="50985" x14ac:dyDescent="0.2"/>
    <row r="50986" x14ac:dyDescent="0.2"/>
    <row r="50987" x14ac:dyDescent="0.2"/>
    <row r="50988" x14ac:dyDescent="0.2"/>
    <row r="50989" x14ac:dyDescent="0.2"/>
    <row r="50990" x14ac:dyDescent="0.2"/>
    <row r="50991" x14ac:dyDescent="0.2"/>
    <row r="50992" x14ac:dyDescent="0.2"/>
    <row r="50993" x14ac:dyDescent="0.2"/>
    <row r="50994" x14ac:dyDescent="0.2"/>
    <row r="50995" x14ac:dyDescent="0.2"/>
    <row r="50996" x14ac:dyDescent="0.2"/>
    <row r="50997" x14ac:dyDescent="0.2"/>
    <row r="50998" x14ac:dyDescent="0.2"/>
    <row r="50999" x14ac:dyDescent="0.2"/>
    <row r="51000" x14ac:dyDescent="0.2"/>
    <row r="51001" x14ac:dyDescent="0.2"/>
    <row r="51002" x14ac:dyDescent="0.2"/>
    <row r="51003" x14ac:dyDescent="0.2"/>
    <row r="51004" x14ac:dyDescent="0.2"/>
    <row r="51005" x14ac:dyDescent="0.2"/>
    <row r="51006" x14ac:dyDescent="0.2"/>
    <row r="51007" x14ac:dyDescent="0.2"/>
    <row r="51008" x14ac:dyDescent="0.2"/>
    <row r="51009" x14ac:dyDescent="0.2"/>
    <row r="51010" x14ac:dyDescent="0.2"/>
    <row r="51011" x14ac:dyDescent="0.2"/>
    <row r="51012" x14ac:dyDescent="0.2"/>
    <row r="51013" x14ac:dyDescent="0.2"/>
    <row r="51014" x14ac:dyDescent="0.2"/>
    <row r="51015" x14ac:dyDescent="0.2"/>
    <row r="51016" x14ac:dyDescent="0.2"/>
    <row r="51017" x14ac:dyDescent="0.2"/>
    <row r="51018" x14ac:dyDescent="0.2"/>
    <row r="51019" x14ac:dyDescent="0.2"/>
    <row r="51020" x14ac:dyDescent="0.2"/>
    <row r="51021" x14ac:dyDescent="0.2"/>
    <row r="51022" x14ac:dyDescent="0.2"/>
    <row r="51023" x14ac:dyDescent="0.2"/>
    <row r="51024" x14ac:dyDescent="0.2"/>
    <row r="51025" x14ac:dyDescent="0.2"/>
    <row r="51026" x14ac:dyDescent="0.2"/>
    <row r="51027" x14ac:dyDescent="0.2"/>
    <row r="51028" x14ac:dyDescent="0.2"/>
    <row r="51029" x14ac:dyDescent="0.2"/>
    <row r="51030" x14ac:dyDescent="0.2"/>
    <row r="51031" x14ac:dyDescent="0.2"/>
    <row r="51032" x14ac:dyDescent="0.2"/>
    <row r="51033" x14ac:dyDescent="0.2"/>
    <row r="51034" x14ac:dyDescent="0.2"/>
    <row r="51035" x14ac:dyDescent="0.2"/>
    <row r="51036" x14ac:dyDescent="0.2"/>
    <row r="51037" x14ac:dyDescent="0.2"/>
    <row r="51038" x14ac:dyDescent="0.2"/>
    <row r="51039" x14ac:dyDescent="0.2"/>
    <row r="51040" x14ac:dyDescent="0.2"/>
    <row r="51041" x14ac:dyDescent="0.2"/>
    <row r="51042" x14ac:dyDescent="0.2"/>
    <row r="51043" x14ac:dyDescent="0.2"/>
    <row r="51044" x14ac:dyDescent="0.2"/>
    <row r="51045" x14ac:dyDescent="0.2"/>
    <row r="51046" x14ac:dyDescent="0.2"/>
    <row r="51047" x14ac:dyDescent="0.2"/>
    <row r="51048" x14ac:dyDescent="0.2"/>
    <row r="51049" x14ac:dyDescent="0.2"/>
    <row r="51050" x14ac:dyDescent="0.2"/>
    <row r="51051" x14ac:dyDescent="0.2"/>
    <row r="51052" x14ac:dyDescent="0.2"/>
    <row r="51053" x14ac:dyDescent="0.2"/>
    <row r="51054" x14ac:dyDescent="0.2"/>
    <row r="51055" x14ac:dyDescent="0.2"/>
    <row r="51056" x14ac:dyDescent="0.2"/>
    <row r="51057" x14ac:dyDescent="0.2"/>
    <row r="51058" x14ac:dyDescent="0.2"/>
    <row r="51059" x14ac:dyDescent="0.2"/>
    <row r="51060" x14ac:dyDescent="0.2"/>
    <row r="51061" x14ac:dyDescent="0.2"/>
    <row r="51062" x14ac:dyDescent="0.2"/>
    <row r="51063" x14ac:dyDescent="0.2"/>
    <row r="51064" x14ac:dyDescent="0.2"/>
    <row r="51065" x14ac:dyDescent="0.2"/>
    <row r="51066" x14ac:dyDescent="0.2"/>
    <row r="51067" x14ac:dyDescent="0.2"/>
    <row r="51068" x14ac:dyDescent="0.2"/>
    <row r="51069" x14ac:dyDescent="0.2"/>
    <row r="51070" x14ac:dyDescent="0.2"/>
    <row r="51071" x14ac:dyDescent="0.2"/>
    <row r="51072" x14ac:dyDescent="0.2"/>
    <row r="51073" x14ac:dyDescent="0.2"/>
    <row r="51074" x14ac:dyDescent="0.2"/>
    <row r="51075" x14ac:dyDescent="0.2"/>
    <row r="51076" x14ac:dyDescent="0.2"/>
    <row r="51077" x14ac:dyDescent="0.2"/>
    <row r="51078" x14ac:dyDescent="0.2"/>
    <row r="51079" x14ac:dyDescent="0.2"/>
    <row r="51080" x14ac:dyDescent="0.2"/>
    <row r="51081" x14ac:dyDescent="0.2"/>
    <row r="51082" x14ac:dyDescent="0.2"/>
    <row r="51083" x14ac:dyDescent="0.2"/>
    <row r="51084" x14ac:dyDescent="0.2"/>
    <row r="51085" x14ac:dyDescent="0.2"/>
    <row r="51086" x14ac:dyDescent="0.2"/>
    <row r="51087" x14ac:dyDescent="0.2"/>
    <row r="51088" x14ac:dyDescent="0.2"/>
    <row r="51089" x14ac:dyDescent="0.2"/>
    <row r="51090" x14ac:dyDescent="0.2"/>
    <row r="51091" x14ac:dyDescent="0.2"/>
    <row r="51092" x14ac:dyDescent="0.2"/>
    <row r="51093" x14ac:dyDescent="0.2"/>
    <row r="51094" x14ac:dyDescent="0.2"/>
    <row r="51095" x14ac:dyDescent="0.2"/>
    <row r="51096" x14ac:dyDescent="0.2"/>
    <row r="51097" x14ac:dyDescent="0.2"/>
    <row r="51098" x14ac:dyDescent="0.2"/>
    <row r="51099" x14ac:dyDescent="0.2"/>
    <row r="51100" x14ac:dyDescent="0.2"/>
    <row r="51101" x14ac:dyDescent="0.2"/>
    <row r="51102" x14ac:dyDescent="0.2"/>
    <row r="51103" x14ac:dyDescent="0.2"/>
    <row r="51104" x14ac:dyDescent="0.2"/>
    <row r="51105" x14ac:dyDescent="0.2"/>
    <row r="51106" x14ac:dyDescent="0.2"/>
    <row r="51107" x14ac:dyDescent="0.2"/>
    <row r="51108" x14ac:dyDescent="0.2"/>
    <row r="51109" x14ac:dyDescent="0.2"/>
    <row r="51110" x14ac:dyDescent="0.2"/>
    <row r="51111" x14ac:dyDescent="0.2"/>
    <row r="51112" x14ac:dyDescent="0.2"/>
    <row r="51113" x14ac:dyDescent="0.2"/>
    <row r="51114" x14ac:dyDescent="0.2"/>
    <row r="51115" x14ac:dyDescent="0.2"/>
    <row r="51116" x14ac:dyDescent="0.2"/>
    <row r="51117" x14ac:dyDescent="0.2"/>
    <row r="51118" x14ac:dyDescent="0.2"/>
    <row r="51119" x14ac:dyDescent="0.2"/>
    <row r="51120" x14ac:dyDescent="0.2"/>
    <row r="51121" x14ac:dyDescent="0.2"/>
    <row r="51122" x14ac:dyDescent="0.2"/>
    <row r="51123" x14ac:dyDescent="0.2"/>
    <row r="51124" x14ac:dyDescent="0.2"/>
    <row r="51125" x14ac:dyDescent="0.2"/>
    <row r="51126" x14ac:dyDescent="0.2"/>
    <row r="51127" x14ac:dyDescent="0.2"/>
    <row r="51128" x14ac:dyDescent="0.2"/>
    <row r="51129" x14ac:dyDescent="0.2"/>
    <row r="51130" x14ac:dyDescent="0.2"/>
    <row r="51131" x14ac:dyDescent="0.2"/>
    <row r="51132" x14ac:dyDescent="0.2"/>
    <row r="51133" x14ac:dyDescent="0.2"/>
    <row r="51134" x14ac:dyDescent="0.2"/>
    <row r="51135" x14ac:dyDescent="0.2"/>
    <row r="51136" x14ac:dyDescent="0.2"/>
    <row r="51137" x14ac:dyDescent="0.2"/>
    <row r="51138" x14ac:dyDescent="0.2"/>
    <row r="51139" x14ac:dyDescent="0.2"/>
    <row r="51140" x14ac:dyDescent="0.2"/>
    <row r="51141" x14ac:dyDescent="0.2"/>
    <row r="51142" x14ac:dyDescent="0.2"/>
    <row r="51143" x14ac:dyDescent="0.2"/>
    <row r="51144" x14ac:dyDescent="0.2"/>
    <row r="51145" x14ac:dyDescent="0.2"/>
    <row r="51146" x14ac:dyDescent="0.2"/>
    <row r="51147" x14ac:dyDescent="0.2"/>
    <row r="51148" x14ac:dyDescent="0.2"/>
    <row r="51149" x14ac:dyDescent="0.2"/>
    <row r="51150" x14ac:dyDescent="0.2"/>
    <row r="51151" x14ac:dyDescent="0.2"/>
    <row r="51152" x14ac:dyDescent="0.2"/>
    <row r="51153" x14ac:dyDescent="0.2"/>
    <row r="51154" x14ac:dyDescent="0.2"/>
    <row r="51155" x14ac:dyDescent="0.2"/>
    <row r="51156" x14ac:dyDescent="0.2"/>
    <row r="51157" x14ac:dyDescent="0.2"/>
    <row r="51158" x14ac:dyDescent="0.2"/>
    <row r="51159" x14ac:dyDescent="0.2"/>
    <row r="51160" x14ac:dyDescent="0.2"/>
    <row r="51161" x14ac:dyDescent="0.2"/>
    <row r="51162" x14ac:dyDescent="0.2"/>
    <row r="51163" x14ac:dyDescent="0.2"/>
    <row r="51164" x14ac:dyDescent="0.2"/>
    <row r="51165" x14ac:dyDescent="0.2"/>
    <row r="51166" x14ac:dyDescent="0.2"/>
    <row r="51167" x14ac:dyDescent="0.2"/>
    <row r="51168" x14ac:dyDescent="0.2"/>
    <row r="51169" x14ac:dyDescent="0.2"/>
    <row r="51170" x14ac:dyDescent="0.2"/>
    <row r="51171" x14ac:dyDescent="0.2"/>
    <row r="51172" x14ac:dyDescent="0.2"/>
    <row r="51173" x14ac:dyDescent="0.2"/>
    <row r="51174" x14ac:dyDescent="0.2"/>
    <row r="51175" x14ac:dyDescent="0.2"/>
    <row r="51176" x14ac:dyDescent="0.2"/>
    <row r="51177" x14ac:dyDescent="0.2"/>
    <row r="51178" x14ac:dyDescent="0.2"/>
    <row r="51179" x14ac:dyDescent="0.2"/>
    <row r="51180" x14ac:dyDescent="0.2"/>
    <row r="51181" x14ac:dyDescent="0.2"/>
    <row r="51182" x14ac:dyDescent="0.2"/>
    <row r="51183" x14ac:dyDescent="0.2"/>
    <row r="51184" x14ac:dyDescent="0.2"/>
    <row r="51185" x14ac:dyDescent="0.2"/>
    <row r="51186" x14ac:dyDescent="0.2"/>
    <row r="51187" x14ac:dyDescent="0.2"/>
    <row r="51188" x14ac:dyDescent="0.2"/>
    <row r="51189" x14ac:dyDescent="0.2"/>
    <row r="51190" x14ac:dyDescent="0.2"/>
    <row r="51191" x14ac:dyDescent="0.2"/>
    <row r="51192" x14ac:dyDescent="0.2"/>
    <row r="51193" x14ac:dyDescent="0.2"/>
    <row r="51194" x14ac:dyDescent="0.2"/>
    <row r="51195" x14ac:dyDescent="0.2"/>
    <row r="51196" x14ac:dyDescent="0.2"/>
    <row r="51197" x14ac:dyDescent="0.2"/>
    <row r="51198" x14ac:dyDescent="0.2"/>
    <row r="51199" x14ac:dyDescent="0.2"/>
    <row r="51200" x14ac:dyDescent="0.2"/>
    <row r="51201" x14ac:dyDescent="0.2"/>
    <row r="51202" x14ac:dyDescent="0.2"/>
    <row r="51203" x14ac:dyDescent="0.2"/>
    <row r="51204" x14ac:dyDescent="0.2"/>
    <row r="51205" x14ac:dyDescent="0.2"/>
    <row r="51206" x14ac:dyDescent="0.2"/>
    <row r="51207" x14ac:dyDescent="0.2"/>
    <row r="51208" x14ac:dyDescent="0.2"/>
    <row r="51209" x14ac:dyDescent="0.2"/>
    <row r="51210" x14ac:dyDescent="0.2"/>
    <row r="51211" x14ac:dyDescent="0.2"/>
    <row r="51212" x14ac:dyDescent="0.2"/>
    <row r="51213" x14ac:dyDescent="0.2"/>
    <row r="51214" x14ac:dyDescent="0.2"/>
    <row r="51215" x14ac:dyDescent="0.2"/>
    <row r="51216" x14ac:dyDescent="0.2"/>
    <row r="51217" x14ac:dyDescent="0.2"/>
    <row r="51218" x14ac:dyDescent="0.2"/>
    <row r="51219" x14ac:dyDescent="0.2"/>
    <row r="51220" x14ac:dyDescent="0.2"/>
    <row r="51221" x14ac:dyDescent="0.2"/>
    <row r="51222" x14ac:dyDescent="0.2"/>
    <row r="51223" x14ac:dyDescent="0.2"/>
    <row r="51224" x14ac:dyDescent="0.2"/>
    <row r="51225" x14ac:dyDescent="0.2"/>
    <row r="51226" x14ac:dyDescent="0.2"/>
    <row r="51227" x14ac:dyDescent="0.2"/>
    <row r="51228" x14ac:dyDescent="0.2"/>
    <row r="51229" x14ac:dyDescent="0.2"/>
    <row r="51230" x14ac:dyDescent="0.2"/>
    <row r="51231" x14ac:dyDescent="0.2"/>
    <row r="51232" x14ac:dyDescent="0.2"/>
    <row r="51233" x14ac:dyDescent="0.2"/>
    <row r="51234" x14ac:dyDescent="0.2"/>
    <row r="51235" x14ac:dyDescent="0.2"/>
    <row r="51236" x14ac:dyDescent="0.2"/>
    <row r="51237" x14ac:dyDescent="0.2"/>
    <row r="51238" x14ac:dyDescent="0.2"/>
    <row r="51239" x14ac:dyDescent="0.2"/>
    <row r="51240" x14ac:dyDescent="0.2"/>
    <row r="51241" x14ac:dyDescent="0.2"/>
    <row r="51242" x14ac:dyDescent="0.2"/>
    <row r="51243" x14ac:dyDescent="0.2"/>
    <row r="51244" x14ac:dyDescent="0.2"/>
    <row r="51245" x14ac:dyDescent="0.2"/>
    <row r="51246" x14ac:dyDescent="0.2"/>
    <row r="51247" x14ac:dyDescent="0.2"/>
    <row r="51248" x14ac:dyDescent="0.2"/>
    <row r="51249" x14ac:dyDescent="0.2"/>
    <row r="51250" x14ac:dyDescent="0.2"/>
    <row r="51251" x14ac:dyDescent="0.2"/>
    <row r="51252" x14ac:dyDescent="0.2"/>
    <row r="51253" x14ac:dyDescent="0.2"/>
    <row r="51254" x14ac:dyDescent="0.2"/>
    <row r="51255" x14ac:dyDescent="0.2"/>
    <row r="51256" x14ac:dyDescent="0.2"/>
    <row r="51257" x14ac:dyDescent="0.2"/>
    <row r="51258" x14ac:dyDescent="0.2"/>
    <row r="51259" x14ac:dyDescent="0.2"/>
    <row r="51260" x14ac:dyDescent="0.2"/>
    <row r="51261" x14ac:dyDescent="0.2"/>
    <row r="51262" x14ac:dyDescent="0.2"/>
    <row r="51263" x14ac:dyDescent="0.2"/>
    <row r="51264" x14ac:dyDescent="0.2"/>
    <row r="51265" x14ac:dyDescent="0.2"/>
    <row r="51266" x14ac:dyDescent="0.2"/>
    <row r="51267" x14ac:dyDescent="0.2"/>
    <row r="51268" x14ac:dyDescent="0.2"/>
    <row r="51269" x14ac:dyDescent="0.2"/>
    <row r="51270" x14ac:dyDescent="0.2"/>
    <row r="51271" x14ac:dyDescent="0.2"/>
    <row r="51272" x14ac:dyDescent="0.2"/>
    <row r="51273" x14ac:dyDescent="0.2"/>
    <row r="51274" x14ac:dyDescent="0.2"/>
    <row r="51275" x14ac:dyDescent="0.2"/>
    <row r="51276" x14ac:dyDescent="0.2"/>
    <row r="51277" x14ac:dyDescent="0.2"/>
    <row r="51278" x14ac:dyDescent="0.2"/>
    <row r="51279" x14ac:dyDescent="0.2"/>
    <row r="51280" x14ac:dyDescent="0.2"/>
    <row r="51281" x14ac:dyDescent="0.2"/>
    <row r="51282" x14ac:dyDescent="0.2"/>
    <row r="51283" x14ac:dyDescent="0.2"/>
    <row r="51284" x14ac:dyDescent="0.2"/>
    <row r="51285" x14ac:dyDescent="0.2"/>
    <row r="51286" x14ac:dyDescent="0.2"/>
    <row r="51287" x14ac:dyDescent="0.2"/>
    <row r="51288" x14ac:dyDescent="0.2"/>
    <row r="51289" x14ac:dyDescent="0.2"/>
    <row r="51290" x14ac:dyDescent="0.2"/>
    <row r="51291" x14ac:dyDescent="0.2"/>
    <row r="51292" x14ac:dyDescent="0.2"/>
    <row r="51293" x14ac:dyDescent="0.2"/>
    <row r="51294" x14ac:dyDescent="0.2"/>
    <row r="51295" x14ac:dyDescent="0.2"/>
    <row r="51296" x14ac:dyDescent="0.2"/>
    <row r="51297" x14ac:dyDescent="0.2"/>
    <row r="51298" x14ac:dyDescent="0.2"/>
    <row r="51299" x14ac:dyDescent="0.2"/>
    <row r="51300" x14ac:dyDescent="0.2"/>
    <row r="51301" x14ac:dyDescent="0.2"/>
    <row r="51302" x14ac:dyDescent="0.2"/>
    <row r="51303" x14ac:dyDescent="0.2"/>
    <row r="51304" x14ac:dyDescent="0.2"/>
    <row r="51305" x14ac:dyDescent="0.2"/>
    <row r="51306" x14ac:dyDescent="0.2"/>
    <row r="51307" x14ac:dyDescent="0.2"/>
    <row r="51308" x14ac:dyDescent="0.2"/>
    <row r="51309" x14ac:dyDescent="0.2"/>
    <row r="51310" x14ac:dyDescent="0.2"/>
    <row r="51311" x14ac:dyDescent="0.2"/>
    <row r="51312" x14ac:dyDescent="0.2"/>
    <row r="51313" x14ac:dyDescent="0.2"/>
    <row r="51314" x14ac:dyDescent="0.2"/>
    <row r="51315" x14ac:dyDescent="0.2"/>
    <row r="51316" x14ac:dyDescent="0.2"/>
    <row r="51317" x14ac:dyDescent="0.2"/>
    <row r="51318" x14ac:dyDescent="0.2"/>
    <row r="51319" x14ac:dyDescent="0.2"/>
    <row r="51320" x14ac:dyDescent="0.2"/>
    <row r="51321" x14ac:dyDescent="0.2"/>
    <row r="51322" x14ac:dyDescent="0.2"/>
    <row r="51323" x14ac:dyDescent="0.2"/>
    <row r="51324" x14ac:dyDescent="0.2"/>
    <row r="51325" x14ac:dyDescent="0.2"/>
    <row r="51326" x14ac:dyDescent="0.2"/>
    <row r="51327" x14ac:dyDescent="0.2"/>
    <row r="51328" x14ac:dyDescent="0.2"/>
    <row r="51329" x14ac:dyDescent="0.2"/>
    <row r="51330" x14ac:dyDescent="0.2"/>
    <row r="51331" x14ac:dyDescent="0.2"/>
    <row r="51332" x14ac:dyDescent="0.2"/>
    <row r="51333" x14ac:dyDescent="0.2"/>
    <row r="51334" x14ac:dyDescent="0.2"/>
    <row r="51335" x14ac:dyDescent="0.2"/>
    <row r="51336" x14ac:dyDescent="0.2"/>
    <row r="51337" x14ac:dyDescent="0.2"/>
    <row r="51338" x14ac:dyDescent="0.2"/>
    <row r="51339" x14ac:dyDescent="0.2"/>
    <row r="51340" x14ac:dyDescent="0.2"/>
    <row r="51341" x14ac:dyDescent="0.2"/>
    <row r="51342" x14ac:dyDescent="0.2"/>
    <row r="51343" x14ac:dyDescent="0.2"/>
    <row r="51344" x14ac:dyDescent="0.2"/>
    <row r="51345" x14ac:dyDescent="0.2"/>
    <row r="51346" x14ac:dyDescent="0.2"/>
    <row r="51347" x14ac:dyDescent="0.2"/>
    <row r="51348" x14ac:dyDescent="0.2"/>
    <row r="51349" x14ac:dyDescent="0.2"/>
    <row r="51350" x14ac:dyDescent="0.2"/>
    <row r="51351" x14ac:dyDescent="0.2"/>
    <row r="51352" x14ac:dyDescent="0.2"/>
    <row r="51353" x14ac:dyDescent="0.2"/>
    <row r="51354" x14ac:dyDescent="0.2"/>
    <row r="51355" x14ac:dyDescent="0.2"/>
    <row r="51356" x14ac:dyDescent="0.2"/>
    <row r="51357" x14ac:dyDescent="0.2"/>
    <row r="51358" x14ac:dyDescent="0.2"/>
    <row r="51359" x14ac:dyDescent="0.2"/>
    <row r="51360" x14ac:dyDescent="0.2"/>
    <row r="51361" x14ac:dyDescent="0.2"/>
    <row r="51362" x14ac:dyDescent="0.2"/>
    <row r="51363" x14ac:dyDescent="0.2"/>
    <row r="51364" x14ac:dyDescent="0.2"/>
    <row r="51365" x14ac:dyDescent="0.2"/>
    <row r="51366" x14ac:dyDescent="0.2"/>
    <row r="51367" x14ac:dyDescent="0.2"/>
    <row r="51368" x14ac:dyDescent="0.2"/>
    <row r="51369" x14ac:dyDescent="0.2"/>
    <row r="51370" x14ac:dyDescent="0.2"/>
    <row r="51371" x14ac:dyDescent="0.2"/>
    <row r="51372" x14ac:dyDescent="0.2"/>
    <row r="51373" x14ac:dyDescent="0.2"/>
    <row r="51374" x14ac:dyDescent="0.2"/>
    <row r="51375" x14ac:dyDescent="0.2"/>
    <row r="51376" x14ac:dyDescent="0.2"/>
    <row r="51377" x14ac:dyDescent="0.2"/>
    <row r="51378" x14ac:dyDescent="0.2"/>
    <row r="51379" x14ac:dyDescent="0.2"/>
    <row r="51380" x14ac:dyDescent="0.2"/>
    <row r="51381" x14ac:dyDescent="0.2"/>
    <row r="51382" x14ac:dyDescent="0.2"/>
    <row r="51383" x14ac:dyDescent="0.2"/>
    <row r="51384" x14ac:dyDescent="0.2"/>
    <row r="51385" x14ac:dyDescent="0.2"/>
    <row r="51386" x14ac:dyDescent="0.2"/>
    <row r="51387" x14ac:dyDescent="0.2"/>
    <row r="51388" x14ac:dyDescent="0.2"/>
    <row r="51389" x14ac:dyDescent="0.2"/>
    <row r="51390" x14ac:dyDescent="0.2"/>
    <row r="51391" x14ac:dyDescent="0.2"/>
    <row r="51392" x14ac:dyDescent="0.2"/>
    <row r="51393" x14ac:dyDescent="0.2"/>
    <row r="51394" x14ac:dyDescent="0.2"/>
    <row r="51395" x14ac:dyDescent="0.2"/>
    <row r="51396" x14ac:dyDescent="0.2"/>
    <row r="51397" x14ac:dyDescent="0.2"/>
    <row r="51398" x14ac:dyDescent="0.2"/>
    <row r="51399" x14ac:dyDescent="0.2"/>
    <row r="51400" x14ac:dyDescent="0.2"/>
    <row r="51401" x14ac:dyDescent="0.2"/>
    <row r="51402" x14ac:dyDescent="0.2"/>
    <row r="51403" x14ac:dyDescent="0.2"/>
    <row r="51404" x14ac:dyDescent="0.2"/>
    <row r="51405" x14ac:dyDescent="0.2"/>
    <row r="51406" x14ac:dyDescent="0.2"/>
    <row r="51407" x14ac:dyDescent="0.2"/>
    <row r="51408" x14ac:dyDescent="0.2"/>
    <row r="51409" x14ac:dyDescent="0.2"/>
    <row r="51410" x14ac:dyDescent="0.2"/>
    <row r="51411" x14ac:dyDescent="0.2"/>
    <row r="51412" x14ac:dyDescent="0.2"/>
    <row r="51413" x14ac:dyDescent="0.2"/>
    <row r="51414" x14ac:dyDescent="0.2"/>
    <row r="51415" x14ac:dyDescent="0.2"/>
    <row r="51416" x14ac:dyDescent="0.2"/>
    <row r="51417" x14ac:dyDescent="0.2"/>
    <row r="51418" x14ac:dyDescent="0.2"/>
    <row r="51419" x14ac:dyDescent="0.2"/>
    <row r="51420" x14ac:dyDescent="0.2"/>
    <row r="51421" x14ac:dyDescent="0.2"/>
    <row r="51422" x14ac:dyDescent="0.2"/>
    <row r="51423" x14ac:dyDescent="0.2"/>
    <row r="51424" x14ac:dyDescent="0.2"/>
    <row r="51425" x14ac:dyDescent="0.2"/>
    <row r="51426" x14ac:dyDescent="0.2"/>
    <row r="51427" x14ac:dyDescent="0.2"/>
    <row r="51428" x14ac:dyDescent="0.2"/>
    <row r="51429" x14ac:dyDescent="0.2"/>
    <row r="51430" x14ac:dyDescent="0.2"/>
    <row r="51431" x14ac:dyDescent="0.2"/>
    <row r="51432" x14ac:dyDescent="0.2"/>
    <row r="51433" x14ac:dyDescent="0.2"/>
    <row r="51434" x14ac:dyDescent="0.2"/>
    <row r="51435" x14ac:dyDescent="0.2"/>
    <row r="51436" x14ac:dyDescent="0.2"/>
    <row r="51437" x14ac:dyDescent="0.2"/>
    <row r="51438" x14ac:dyDescent="0.2"/>
    <row r="51439" x14ac:dyDescent="0.2"/>
    <row r="51440" x14ac:dyDescent="0.2"/>
    <row r="51441" x14ac:dyDescent="0.2"/>
    <row r="51442" x14ac:dyDescent="0.2"/>
    <row r="51443" x14ac:dyDescent="0.2"/>
    <row r="51444" x14ac:dyDescent="0.2"/>
    <row r="51445" x14ac:dyDescent="0.2"/>
    <row r="51446" x14ac:dyDescent="0.2"/>
    <row r="51447" x14ac:dyDescent="0.2"/>
    <row r="51448" x14ac:dyDescent="0.2"/>
    <row r="51449" x14ac:dyDescent="0.2"/>
    <row r="51450" x14ac:dyDescent="0.2"/>
    <row r="51451" x14ac:dyDescent="0.2"/>
    <row r="51452" x14ac:dyDescent="0.2"/>
    <row r="51453" x14ac:dyDescent="0.2"/>
    <row r="51454" x14ac:dyDescent="0.2"/>
    <row r="51455" x14ac:dyDescent="0.2"/>
    <row r="51456" x14ac:dyDescent="0.2"/>
    <row r="51457" x14ac:dyDescent="0.2"/>
    <row r="51458" x14ac:dyDescent="0.2"/>
    <row r="51459" x14ac:dyDescent="0.2"/>
    <row r="51460" x14ac:dyDescent="0.2"/>
    <row r="51461" x14ac:dyDescent="0.2"/>
    <row r="51462" x14ac:dyDescent="0.2"/>
    <row r="51463" x14ac:dyDescent="0.2"/>
    <row r="51464" x14ac:dyDescent="0.2"/>
    <row r="51465" x14ac:dyDescent="0.2"/>
    <row r="51466" x14ac:dyDescent="0.2"/>
    <row r="51467" x14ac:dyDescent="0.2"/>
    <row r="51468" x14ac:dyDescent="0.2"/>
    <row r="51469" x14ac:dyDescent="0.2"/>
    <row r="51470" x14ac:dyDescent="0.2"/>
    <row r="51471" x14ac:dyDescent="0.2"/>
    <row r="51472" x14ac:dyDescent="0.2"/>
    <row r="51473" x14ac:dyDescent="0.2"/>
    <row r="51474" x14ac:dyDescent="0.2"/>
    <row r="51475" x14ac:dyDescent="0.2"/>
    <row r="51476" x14ac:dyDescent="0.2"/>
    <row r="51477" x14ac:dyDescent="0.2"/>
    <row r="51478" x14ac:dyDescent="0.2"/>
    <row r="51479" x14ac:dyDescent="0.2"/>
    <row r="51480" x14ac:dyDescent="0.2"/>
    <row r="51481" x14ac:dyDescent="0.2"/>
    <row r="51482" x14ac:dyDescent="0.2"/>
    <row r="51483" x14ac:dyDescent="0.2"/>
    <row r="51484" x14ac:dyDescent="0.2"/>
    <row r="51485" x14ac:dyDescent="0.2"/>
    <row r="51486" x14ac:dyDescent="0.2"/>
    <row r="51487" x14ac:dyDescent="0.2"/>
    <row r="51488" x14ac:dyDescent="0.2"/>
    <row r="51489" x14ac:dyDescent="0.2"/>
    <row r="51490" x14ac:dyDescent="0.2"/>
    <row r="51491" x14ac:dyDescent="0.2"/>
    <row r="51492" x14ac:dyDescent="0.2"/>
    <row r="51493" x14ac:dyDescent="0.2"/>
    <row r="51494" x14ac:dyDescent="0.2"/>
    <row r="51495" x14ac:dyDescent="0.2"/>
    <row r="51496" x14ac:dyDescent="0.2"/>
    <row r="51497" x14ac:dyDescent="0.2"/>
    <row r="51498" x14ac:dyDescent="0.2"/>
    <row r="51499" x14ac:dyDescent="0.2"/>
    <row r="51500" x14ac:dyDescent="0.2"/>
    <row r="51501" x14ac:dyDescent="0.2"/>
    <row r="51502" x14ac:dyDescent="0.2"/>
    <row r="51503" x14ac:dyDescent="0.2"/>
    <row r="51504" x14ac:dyDescent="0.2"/>
    <row r="51505" x14ac:dyDescent="0.2"/>
    <row r="51506" x14ac:dyDescent="0.2"/>
    <row r="51507" x14ac:dyDescent="0.2"/>
    <row r="51508" x14ac:dyDescent="0.2"/>
    <row r="51509" x14ac:dyDescent="0.2"/>
    <row r="51510" x14ac:dyDescent="0.2"/>
    <row r="51511" x14ac:dyDescent="0.2"/>
    <row r="51512" x14ac:dyDescent="0.2"/>
    <row r="51513" x14ac:dyDescent="0.2"/>
    <row r="51514" x14ac:dyDescent="0.2"/>
    <row r="51515" x14ac:dyDescent="0.2"/>
    <row r="51516" x14ac:dyDescent="0.2"/>
    <row r="51517" x14ac:dyDescent="0.2"/>
    <row r="51518" x14ac:dyDescent="0.2"/>
    <row r="51519" x14ac:dyDescent="0.2"/>
    <row r="51520" x14ac:dyDescent="0.2"/>
    <row r="51521" x14ac:dyDescent="0.2"/>
    <row r="51522" x14ac:dyDescent="0.2"/>
    <row r="51523" x14ac:dyDescent="0.2"/>
    <row r="51524" x14ac:dyDescent="0.2"/>
    <row r="51525" x14ac:dyDescent="0.2"/>
    <row r="51526" x14ac:dyDescent="0.2"/>
    <row r="51527" x14ac:dyDescent="0.2"/>
    <row r="51528" x14ac:dyDescent="0.2"/>
    <row r="51529" x14ac:dyDescent="0.2"/>
    <row r="51530" x14ac:dyDescent="0.2"/>
    <row r="51531" x14ac:dyDescent="0.2"/>
    <row r="51532" x14ac:dyDescent="0.2"/>
    <row r="51533" x14ac:dyDescent="0.2"/>
    <row r="51534" x14ac:dyDescent="0.2"/>
    <row r="51535" x14ac:dyDescent="0.2"/>
    <row r="51536" x14ac:dyDescent="0.2"/>
    <row r="51537" x14ac:dyDescent="0.2"/>
    <row r="51538" x14ac:dyDescent="0.2"/>
    <row r="51539" x14ac:dyDescent="0.2"/>
    <row r="51540" x14ac:dyDescent="0.2"/>
    <row r="51541" x14ac:dyDescent="0.2"/>
    <row r="51542" x14ac:dyDescent="0.2"/>
    <row r="51543" x14ac:dyDescent="0.2"/>
    <row r="51544" x14ac:dyDescent="0.2"/>
    <row r="51545" x14ac:dyDescent="0.2"/>
    <row r="51546" x14ac:dyDescent="0.2"/>
    <row r="51547" x14ac:dyDescent="0.2"/>
    <row r="51548" x14ac:dyDescent="0.2"/>
    <row r="51549" x14ac:dyDescent="0.2"/>
    <row r="51550" x14ac:dyDescent="0.2"/>
    <row r="51551" x14ac:dyDescent="0.2"/>
    <row r="51552" x14ac:dyDescent="0.2"/>
    <row r="51553" x14ac:dyDescent="0.2"/>
    <row r="51554" x14ac:dyDescent="0.2"/>
    <row r="51555" x14ac:dyDescent="0.2"/>
    <row r="51556" x14ac:dyDescent="0.2"/>
    <row r="51557" x14ac:dyDescent="0.2"/>
    <row r="51558" x14ac:dyDescent="0.2"/>
    <row r="51559" x14ac:dyDescent="0.2"/>
    <row r="51560" x14ac:dyDescent="0.2"/>
    <row r="51561" x14ac:dyDescent="0.2"/>
    <row r="51562" x14ac:dyDescent="0.2"/>
    <row r="51563" x14ac:dyDescent="0.2"/>
    <row r="51564" x14ac:dyDescent="0.2"/>
    <row r="51565" x14ac:dyDescent="0.2"/>
    <row r="51566" x14ac:dyDescent="0.2"/>
    <row r="51567" x14ac:dyDescent="0.2"/>
    <row r="51568" x14ac:dyDescent="0.2"/>
    <row r="51569" x14ac:dyDescent="0.2"/>
    <row r="51570" x14ac:dyDescent="0.2"/>
    <row r="51571" x14ac:dyDescent="0.2"/>
    <row r="51572" x14ac:dyDescent="0.2"/>
    <row r="51573" x14ac:dyDescent="0.2"/>
    <row r="51574" x14ac:dyDescent="0.2"/>
    <row r="51575" x14ac:dyDescent="0.2"/>
    <row r="51576" x14ac:dyDescent="0.2"/>
    <row r="51577" x14ac:dyDescent="0.2"/>
    <row r="51578" x14ac:dyDescent="0.2"/>
    <row r="51579" x14ac:dyDescent="0.2"/>
    <row r="51580" x14ac:dyDescent="0.2"/>
    <row r="51581" x14ac:dyDescent="0.2"/>
    <row r="51582" x14ac:dyDescent="0.2"/>
    <row r="51583" x14ac:dyDescent="0.2"/>
    <row r="51584" x14ac:dyDescent="0.2"/>
    <row r="51585" x14ac:dyDescent="0.2"/>
    <row r="51586" x14ac:dyDescent="0.2"/>
    <row r="51587" x14ac:dyDescent="0.2"/>
    <row r="51588" x14ac:dyDescent="0.2"/>
    <row r="51589" x14ac:dyDescent="0.2"/>
    <row r="51590" x14ac:dyDescent="0.2"/>
    <row r="51591" x14ac:dyDescent="0.2"/>
    <row r="51592" x14ac:dyDescent="0.2"/>
    <row r="51593" x14ac:dyDescent="0.2"/>
    <row r="51594" x14ac:dyDescent="0.2"/>
    <row r="51595" x14ac:dyDescent="0.2"/>
    <row r="51596" x14ac:dyDescent="0.2"/>
    <row r="51597" x14ac:dyDescent="0.2"/>
    <row r="51598" x14ac:dyDescent="0.2"/>
    <row r="51599" x14ac:dyDescent="0.2"/>
    <row r="51600" x14ac:dyDescent="0.2"/>
    <row r="51601" x14ac:dyDescent="0.2"/>
    <row r="51602" x14ac:dyDescent="0.2"/>
    <row r="51603" x14ac:dyDescent="0.2"/>
    <row r="51604" x14ac:dyDescent="0.2"/>
    <row r="51605" x14ac:dyDescent="0.2"/>
    <row r="51606" x14ac:dyDescent="0.2"/>
    <row r="51607" x14ac:dyDescent="0.2"/>
    <row r="51608" x14ac:dyDescent="0.2"/>
    <row r="51609" x14ac:dyDescent="0.2"/>
    <row r="51610" x14ac:dyDescent="0.2"/>
    <row r="51611" x14ac:dyDescent="0.2"/>
    <row r="51612" x14ac:dyDescent="0.2"/>
    <row r="51613" x14ac:dyDescent="0.2"/>
    <row r="51614" x14ac:dyDescent="0.2"/>
    <row r="51615" x14ac:dyDescent="0.2"/>
    <row r="51616" x14ac:dyDescent="0.2"/>
    <row r="51617" x14ac:dyDescent="0.2"/>
    <row r="51618" x14ac:dyDescent="0.2"/>
    <row r="51619" x14ac:dyDescent="0.2"/>
    <row r="51620" x14ac:dyDescent="0.2"/>
    <row r="51621" x14ac:dyDescent="0.2"/>
    <row r="51622" x14ac:dyDescent="0.2"/>
    <row r="51623" x14ac:dyDescent="0.2"/>
    <row r="51624" x14ac:dyDescent="0.2"/>
    <row r="51625" x14ac:dyDescent="0.2"/>
    <row r="51626" x14ac:dyDescent="0.2"/>
    <row r="51627" x14ac:dyDescent="0.2"/>
    <row r="51628" x14ac:dyDescent="0.2"/>
    <row r="51629" x14ac:dyDescent="0.2"/>
    <row r="51630" x14ac:dyDescent="0.2"/>
    <row r="51631" x14ac:dyDescent="0.2"/>
    <row r="51632" x14ac:dyDescent="0.2"/>
    <row r="51633" x14ac:dyDescent="0.2"/>
    <row r="51634" x14ac:dyDescent="0.2"/>
    <row r="51635" x14ac:dyDescent="0.2"/>
    <row r="51636" x14ac:dyDescent="0.2"/>
    <row r="51637" x14ac:dyDescent="0.2"/>
    <row r="51638" x14ac:dyDescent="0.2"/>
    <row r="51639" x14ac:dyDescent="0.2"/>
    <row r="51640" x14ac:dyDescent="0.2"/>
    <row r="51641" x14ac:dyDescent="0.2"/>
    <row r="51642" x14ac:dyDescent="0.2"/>
    <row r="51643" x14ac:dyDescent="0.2"/>
    <row r="51644" x14ac:dyDescent="0.2"/>
    <row r="51645" x14ac:dyDescent="0.2"/>
    <row r="51646" x14ac:dyDescent="0.2"/>
    <row r="51647" x14ac:dyDescent="0.2"/>
    <row r="51648" x14ac:dyDescent="0.2"/>
    <row r="51649" x14ac:dyDescent="0.2"/>
    <row r="51650" x14ac:dyDescent="0.2"/>
    <row r="51651" x14ac:dyDescent="0.2"/>
    <row r="51652" x14ac:dyDescent="0.2"/>
    <row r="51653" x14ac:dyDescent="0.2"/>
    <row r="51654" x14ac:dyDescent="0.2"/>
    <row r="51655" x14ac:dyDescent="0.2"/>
    <row r="51656" x14ac:dyDescent="0.2"/>
    <row r="51657" x14ac:dyDescent="0.2"/>
    <row r="51658" x14ac:dyDescent="0.2"/>
    <row r="51659" x14ac:dyDescent="0.2"/>
    <row r="51660" x14ac:dyDescent="0.2"/>
    <row r="51661" x14ac:dyDescent="0.2"/>
    <row r="51662" x14ac:dyDescent="0.2"/>
    <row r="51663" x14ac:dyDescent="0.2"/>
    <row r="51664" x14ac:dyDescent="0.2"/>
    <row r="51665" x14ac:dyDescent="0.2"/>
    <row r="51666" x14ac:dyDescent="0.2"/>
    <row r="51667" x14ac:dyDescent="0.2"/>
    <row r="51668" x14ac:dyDescent="0.2"/>
    <row r="51669" x14ac:dyDescent="0.2"/>
    <row r="51670" x14ac:dyDescent="0.2"/>
    <row r="51671" x14ac:dyDescent="0.2"/>
    <row r="51672" x14ac:dyDescent="0.2"/>
    <row r="51673" x14ac:dyDescent="0.2"/>
    <row r="51674" x14ac:dyDescent="0.2"/>
    <row r="51675" x14ac:dyDescent="0.2"/>
    <row r="51676" x14ac:dyDescent="0.2"/>
    <row r="51677" x14ac:dyDescent="0.2"/>
    <row r="51678" x14ac:dyDescent="0.2"/>
    <row r="51679" x14ac:dyDescent="0.2"/>
    <row r="51680" x14ac:dyDescent="0.2"/>
    <row r="51681" x14ac:dyDescent="0.2"/>
    <row r="51682" x14ac:dyDescent="0.2"/>
    <row r="51683" x14ac:dyDescent="0.2"/>
    <row r="51684" x14ac:dyDescent="0.2"/>
    <row r="51685" x14ac:dyDescent="0.2"/>
    <row r="51686" x14ac:dyDescent="0.2"/>
    <row r="51687" x14ac:dyDescent="0.2"/>
    <row r="51688" x14ac:dyDescent="0.2"/>
    <row r="51689" x14ac:dyDescent="0.2"/>
    <row r="51690" x14ac:dyDescent="0.2"/>
    <row r="51691" x14ac:dyDescent="0.2"/>
    <row r="51692" x14ac:dyDescent="0.2"/>
    <row r="51693" x14ac:dyDescent="0.2"/>
    <row r="51694" x14ac:dyDescent="0.2"/>
    <row r="51695" x14ac:dyDescent="0.2"/>
    <row r="51696" x14ac:dyDescent="0.2"/>
    <row r="51697" x14ac:dyDescent="0.2"/>
    <row r="51698" x14ac:dyDescent="0.2"/>
    <row r="51699" x14ac:dyDescent="0.2"/>
    <row r="51700" x14ac:dyDescent="0.2"/>
    <row r="51701" x14ac:dyDescent="0.2"/>
    <row r="51702" x14ac:dyDescent="0.2"/>
    <row r="51703" x14ac:dyDescent="0.2"/>
    <row r="51704" x14ac:dyDescent="0.2"/>
    <row r="51705" x14ac:dyDescent="0.2"/>
    <row r="51706" x14ac:dyDescent="0.2"/>
    <row r="51707" x14ac:dyDescent="0.2"/>
    <row r="51708" x14ac:dyDescent="0.2"/>
    <row r="51709" x14ac:dyDescent="0.2"/>
    <row r="51710" x14ac:dyDescent="0.2"/>
    <row r="51711" x14ac:dyDescent="0.2"/>
    <row r="51712" x14ac:dyDescent="0.2"/>
    <row r="51713" x14ac:dyDescent="0.2"/>
    <row r="51714" x14ac:dyDescent="0.2"/>
    <row r="51715" x14ac:dyDescent="0.2"/>
    <row r="51716" x14ac:dyDescent="0.2"/>
    <row r="51717" x14ac:dyDescent="0.2"/>
    <row r="51718" x14ac:dyDescent="0.2"/>
    <row r="51719" x14ac:dyDescent="0.2"/>
    <row r="51720" x14ac:dyDescent="0.2"/>
    <row r="51721" x14ac:dyDescent="0.2"/>
    <row r="51722" x14ac:dyDescent="0.2"/>
    <row r="51723" x14ac:dyDescent="0.2"/>
    <row r="51724" x14ac:dyDescent="0.2"/>
    <row r="51725" x14ac:dyDescent="0.2"/>
    <row r="51726" x14ac:dyDescent="0.2"/>
    <row r="51727" x14ac:dyDescent="0.2"/>
    <row r="51728" x14ac:dyDescent="0.2"/>
    <row r="51729" x14ac:dyDescent="0.2"/>
    <row r="51730" x14ac:dyDescent="0.2"/>
    <row r="51731" x14ac:dyDescent="0.2"/>
    <row r="51732" x14ac:dyDescent="0.2"/>
    <row r="51733" x14ac:dyDescent="0.2"/>
    <row r="51734" x14ac:dyDescent="0.2"/>
    <row r="51735" x14ac:dyDescent="0.2"/>
    <row r="51736" x14ac:dyDescent="0.2"/>
    <row r="51737" x14ac:dyDescent="0.2"/>
    <row r="51738" x14ac:dyDescent="0.2"/>
    <row r="51739" x14ac:dyDescent="0.2"/>
    <row r="51740" x14ac:dyDescent="0.2"/>
    <row r="51741" x14ac:dyDescent="0.2"/>
    <row r="51742" x14ac:dyDescent="0.2"/>
    <row r="51743" x14ac:dyDescent="0.2"/>
    <row r="51744" x14ac:dyDescent="0.2"/>
    <row r="51745" x14ac:dyDescent="0.2"/>
    <row r="51746" x14ac:dyDescent="0.2"/>
    <row r="51747" x14ac:dyDescent="0.2"/>
    <row r="51748" x14ac:dyDescent="0.2"/>
    <row r="51749" x14ac:dyDescent="0.2"/>
    <row r="51750" x14ac:dyDescent="0.2"/>
    <row r="51751" x14ac:dyDescent="0.2"/>
    <row r="51752" x14ac:dyDescent="0.2"/>
    <row r="51753" x14ac:dyDescent="0.2"/>
    <row r="51754" x14ac:dyDescent="0.2"/>
    <row r="51755" x14ac:dyDescent="0.2"/>
    <row r="51756" x14ac:dyDescent="0.2"/>
    <row r="51757" x14ac:dyDescent="0.2"/>
    <row r="51758" x14ac:dyDescent="0.2"/>
    <row r="51759" x14ac:dyDescent="0.2"/>
    <row r="51760" x14ac:dyDescent="0.2"/>
    <row r="51761" x14ac:dyDescent="0.2"/>
    <row r="51762" x14ac:dyDescent="0.2"/>
    <row r="51763" x14ac:dyDescent="0.2"/>
    <row r="51764" x14ac:dyDescent="0.2"/>
    <row r="51765" x14ac:dyDescent="0.2"/>
    <row r="51766" x14ac:dyDescent="0.2"/>
    <row r="51767" x14ac:dyDescent="0.2"/>
    <row r="51768" x14ac:dyDescent="0.2"/>
    <row r="51769" x14ac:dyDescent="0.2"/>
    <row r="51770" x14ac:dyDescent="0.2"/>
    <row r="51771" x14ac:dyDescent="0.2"/>
    <row r="51772" x14ac:dyDescent="0.2"/>
    <row r="51773" x14ac:dyDescent="0.2"/>
    <row r="51774" x14ac:dyDescent="0.2"/>
    <row r="51775" x14ac:dyDescent="0.2"/>
    <row r="51776" x14ac:dyDescent="0.2"/>
    <row r="51777" x14ac:dyDescent="0.2"/>
    <row r="51778" x14ac:dyDescent="0.2"/>
    <row r="51779" x14ac:dyDescent="0.2"/>
    <row r="51780" x14ac:dyDescent="0.2"/>
    <row r="51781" x14ac:dyDescent="0.2"/>
    <row r="51782" x14ac:dyDescent="0.2"/>
    <row r="51783" x14ac:dyDescent="0.2"/>
    <row r="51784" x14ac:dyDescent="0.2"/>
    <row r="51785" x14ac:dyDescent="0.2"/>
    <row r="51786" x14ac:dyDescent="0.2"/>
    <row r="51787" x14ac:dyDescent="0.2"/>
    <row r="51788" x14ac:dyDescent="0.2"/>
    <row r="51789" x14ac:dyDescent="0.2"/>
    <row r="51790" x14ac:dyDescent="0.2"/>
    <row r="51791" x14ac:dyDescent="0.2"/>
    <row r="51792" x14ac:dyDescent="0.2"/>
    <row r="51793" x14ac:dyDescent="0.2"/>
    <row r="51794" x14ac:dyDescent="0.2"/>
    <row r="51795" x14ac:dyDescent="0.2"/>
    <row r="51796" x14ac:dyDescent="0.2"/>
    <row r="51797" x14ac:dyDescent="0.2"/>
    <row r="51798" x14ac:dyDescent="0.2"/>
    <row r="51799" x14ac:dyDescent="0.2"/>
    <row r="51800" x14ac:dyDescent="0.2"/>
    <row r="51801" x14ac:dyDescent="0.2"/>
    <row r="51802" x14ac:dyDescent="0.2"/>
    <row r="51803" x14ac:dyDescent="0.2"/>
    <row r="51804" x14ac:dyDescent="0.2"/>
    <row r="51805" x14ac:dyDescent="0.2"/>
    <row r="51806" x14ac:dyDescent="0.2"/>
    <row r="51807" x14ac:dyDescent="0.2"/>
    <row r="51808" x14ac:dyDescent="0.2"/>
    <row r="51809" x14ac:dyDescent="0.2"/>
    <row r="51810" x14ac:dyDescent="0.2"/>
    <row r="51811" x14ac:dyDescent="0.2"/>
    <row r="51812" x14ac:dyDescent="0.2"/>
    <row r="51813" x14ac:dyDescent="0.2"/>
    <row r="51814" x14ac:dyDescent="0.2"/>
    <row r="51815" x14ac:dyDescent="0.2"/>
    <row r="51816" x14ac:dyDescent="0.2"/>
    <row r="51817" x14ac:dyDescent="0.2"/>
    <row r="51818" x14ac:dyDescent="0.2"/>
    <row r="51819" x14ac:dyDescent="0.2"/>
    <row r="51820" x14ac:dyDescent="0.2"/>
    <row r="51821" x14ac:dyDescent="0.2"/>
    <row r="51822" x14ac:dyDescent="0.2"/>
    <row r="51823" x14ac:dyDescent="0.2"/>
    <row r="51824" x14ac:dyDescent="0.2"/>
    <row r="51825" x14ac:dyDescent="0.2"/>
    <row r="51826" x14ac:dyDescent="0.2"/>
    <row r="51827" x14ac:dyDescent="0.2"/>
    <row r="51828" x14ac:dyDescent="0.2"/>
    <row r="51829" x14ac:dyDescent="0.2"/>
    <row r="51830" x14ac:dyDescent="0.2"/>
    <row r="51831" x14ac:dyDescent="0.2"/>
    <row r="51832" x14ac:dyDescent="0.2"/>
    <row r="51833" x14ac:dyDescent="0.2"/>
    <row r="51834" x14ac:dyDescent="0.2"/>
    <row r="51835" x14ac:dyDescent="0.2"/>
    <row r="51836" x14ac:dyDescent="0.2"/>
    <row r="51837" x14ac:dyDescent="0.2"/>
    <row r="51838" x14ac:dyDescent="0.2"/>
    <row r="51839" x14ac:dyDescent="0.2"/>
    <row r="51840" x14ac:dyDescent="0.2"/>
    <row r="51841" x14ac:dyDescent="0.2"/>
    <row r="51842" x14ac:dyDescent="0.2"/>
    <row r="51843" x14ac:dyDescent="0.2"/>
    <row r="51844" x14ac:dyDescent="0.2"/>
    <row r="51845" x14ac:dyDescent="0.2"/>
    <row r="51846" x14ac:dyDescent="0.2"/>
    <row r="51847" x14ac:dyDescent="0.2"/>
    <row r="51848" x14ac:dyDescent="0.2"/>
    <row r="51849" x14ac:dyDescent="0.2"/>
    <row r="51850" x14ac:dyDescent="0.2"/>
    <row r="51851" x14ac:dyDescent="0.2"/>
    <row r="51852" x14ac:dyDescent="0.2"/>
    <row r="51853" x14ac:dyDescent="0.2"/>
    <row r="51854" x14ac:dyDescent="0.2"/>
    <row r="51855" x14ac:dyDescent="0.2"/>
    <row r="51856" x14ac:dyDescent="0.2"/>
    <row r="51857" x14ac:dyDescent="0.2"/>
    <row r="51858" x14ac:dyDescent="0.2"/>
    <row r="51859" x14ac:dyDescent="0.2"/>
    <row r="51860" x14ac:dyDescent="0.2"/>
    <row r="51861" x14ac:dyDescent="0.2"/>
    <row r="51862" x14ac:dyDescent="0.2"/>
    <row r="51863" x14ac:dyDescent="0.2"/>
    <row r="51864" x14ac:dyDescent="0.2"/>
    <row r="51865" x14ac:dyDescent="0.2"/>
    <row r="51866" x14ac:dyDescent="0.2"/>
    <row r="51867" x14ac:dyDescent="0.2"/>
    <row r="51868" x14ac:dyDescent="0.2"/>
    <row r="51869" x14ac:dyDescent="0.2"/>
    <row r="51870" x14ac:dyDescent="0.2"/>
    <row r="51871" x14ac:dyDescent="0.2"/>
    <row r="51872" x14ac:dyDescent="0.2"/>
    <row r="51873" x14ac:dyDescent="0.2"/>
    <row r="51874" x14ac:dyDescent="0.2"/>
    <row r="51875" x14ac:dyDescent="0.2"/>
    <row r="51876" x14ac:dyDescent="0.2"/>
    <row r="51877" x14ac:dyDescent="0.2"/>
    <row r="51878" x14ac:dyDescent="0.2"/>
    <row r="51879" x14ac:dyDescent="0.2"/>
    <row r="51880" x14ac:dyDescent="0.2"/>
    <row r="51881" x14ac:dyDescent="0.2"/>
    <row r="51882" x14ac:dyDescent="0.2"/>
    <row r="51883" x14ac:dyDescent="0.2"/>
    <row r="51884" x14ac:dyDescent="0.2"/>
    <row r="51885" x14ac:dyDescent="0.2"/>
    <row r="51886" x14ac:dyDescent="0.2"/>
    <row r="51887" x14ac:dyDescent="0.2"/>
    <row r="51888" x14ac:dyDescent="0.2"/>
    <row r="51889" x14ac:dyDescent="0.2"/>
    <row r="51890" x14ac:dyDescent="0.2"/>
    <row r="51891" x14ac:dyDescent="0.2"/>
    <row r="51892" x14ac:dyDescent="0.2"/>
    <row r="51893" x14ac:dyDescent="0.2"/>
    <row r="51894" x14ac:dyDescent="0.2"/>
    <row r="51895" x14ac:dyDescent="0.2"/>
    <row r="51896" x14ac:dyDescent="0.2"/>
    <row r="51897" x14ac:dyDescent="0.2"/>
    <row r="51898" x14ac:dyDescent="0.2"/>
    <row r="51899" x14ac:dyDescent="0.2"/>
    <row r="51900" x14ac:dyDescent="0.2"/>
    <row r="51901" x14ac:dyDescent="0.2"/>
    <row r="51902" x14ac:dyDescent="0.2"/>
    <row r="51903" x14ac:dyDescent="0.2"/>
    <row r="51904" x14ac:dyDescent="0.2"/>
    <row r="51905" x14ac:dyDescent="0.2"/>
    <row r="51906" x14ac:dyDescent="0.2"/>
    <row r="51907" x14ac:dyDescent="0.2"/>
    <row r="51908" x14ac:dyDescent="0.2"/>
    <row r="51909" x14ac:dyDescent="0.2"/>
    <row r="51910" x14ac:dyDescent="0.2"/>
    <row r="51911" x14ac:dyDescent="0.2"/>
    <row r="51912" x14ac:dyDescent="0.2"/>
    <row r="51913" x14ac:dyDescent="0.2"/>
    <row r="51914" x14ac:dyDescent="0.2"/>
    <row r="51915" x14ac:dyDescent="0.2"/>
    <row r="51916" x14ac:dyDescent="0.2"/>
    <row r="51917" x14ac:dyDescent="0.2"/>
    <row r="51918" x14ac:dyDescent="0.2"/>
    <row r="51919" x14ac:dyDescent="0.2"/>
    <row r="51920" x14ac:dyDescent="0.2"/>
    <row r="51921" x14ac:dyDescent="0.2"/>
    <row r="51922" x14ac:dyDescent="0.2"/>
    <row r="51923" x14ac:dyDescent="0.2"/>
    <row r="51924" x14ac:dyDescent="0.2"/>
    <row r="51925" x14ac:dyDescent="0.2"/>
    <row r="51926" x14ac:dyDescent="0.2"/>
    <row r="51927" x14ac:dyDescent="0.2"/>
    <row r="51928" x14ac:dyDescent="0.2"/>
    <row r="51929" x14ac:dyDescent="0.2"/>
    <row r="51930" x14ac:dyDescent="0.2"/>
    <row r="51931" x14ac:dyDescent="0.2"/>
    <row r="51932" x14ac:dyDescent="0.2"/>
    <row r="51933" x14ac:dyDescent="0.2"/>
    <row r="51934" x14ac:dyDescent="0.2"/>
    <row r="51935" x14ac:dyDescent="0.2"/>
    <row r="51936" x14ac:dyDescent="0.2"/>
    <row r="51937" x14ac:dyDescent="0.2"/>
    <row r="51938" x14ac:dyDescent="0.2"/>
    <row r="51939" x14ac:dyDescent="0.2"/>
    <row r="51940" x14ac:dyDescent="0.2"/>
    <row r="51941" x14ac:dyDescent="0.2"/>
    <row r="51942" x14ac:dyDescent="0.2"/>
    <row r="51943" x14ac:dyDescent="0.2"/>
    <row r="51944" x14ac:dyDescent="0.2"/>
    <row r="51945" x14ac:dyDescent="0.2"/>
    <row r="51946" x14ac:dyDescent="0.2"/>
    <row r="51947" x14ac:dyDescent="0.2"/>
    <row r="51948" x14ac:dyDescent="0.2"/>
    <row r="51949" x14ac:dyDescent="0.2"/>
    <row r="51950" x14ac:dyDescent="0.2"/>
    <row r="51951" x14ac:dyDescent="0.2"/>
    <row r="51952" x14ac:dyDescent="0.2"/>
    <row r="51953" x14ac:dyDescent="0.2"/>
    <row r="51954" x14ac:dyDescent="0.2"/>
    <row r="51955" x14ac:dyDescent="0.2"/>
    <row r="51956" x14ac:dyDescent="0.2"/>
    <row r="51957" x14ac:dyDescent="0.2"/>
    <row r="51958" x14ac:dyDescent="0.2"/>
    <row r="51959" x14ac:dyDescent="0.2"/>
    <row r="51960" x14ac:dyDescent="0.2"/>
    <row r="51961" x14ac:dyDescent="0.2"/>
    <row r="51962" x14ac:dyDescent="0.2"/>
    <row r="51963" x14ac:dyDescent="0.2"/>
    <row r="51964" x14ac:dyDescent="0.2"/>
    <row r="51965" x14ac:dyDescent="0.2"/>
    <row r="51966" x14ac:dyDescent="0.2"/>
    <row r="51967" x14ac:dyDescent="0.2"/>
    <row r="51968" x14ac:dyDescent="0.2"/>
    <row r="51969" x14ac:dyDescent="0.2"/>
    <row r="51970" x14ac:dyDescent="0.2"/>
    <row r="51971" x14ac:dyDescent="0.2"/>
    <row r="51972" x14ac:dyDescent="0.2"/>
    <row r="51973" x14ac:dyDescent="0.2"/>
    <row r="51974" x14ac:dyDescent="0.2"/>
    <row r="51975" x14ac:dyDescent="0.2"/>
    <row r="51976" x14ac:dyDescent="0.2"/>
    <row r="51977" x14ac:dyDescent="0.2"/>
    <row r="51978" x14ac:dyDescent="0.2"/>
    <row r="51979" x14ac:dyDescent="0.2"/>
    <row r="51980" x14ac:dyDescent="0.2"/>
    <row r="51981" x14ac:dyDescent="0.2"/>
    <row r="51982" x14ac:dyDescent="0.2"/>
    <row r="51983" x14ac:dyDescent="0.2"/>
    <row r="51984" x14ac:dyDescent="0.2"/>
    <row r="51985" x14ac:dyDescent="0.2"/>
    <row r="51986" x14ac:dyDescent="0.2"/>
    <row r="51987" x14ac:dyDescent="0.2"/>
    <row r="51988" x14ac:dyDescent="0.2"/>
    <row r="51989" x14ac:dyDescent="0.2"/>
    <row r="51990" x14ac:dyDescent="0.2"/>
    <row r="51991" x14ac:dyDescent="0.2"/>
    <row r="51992" x14ac:dyDescent="0.2"/>
    <row r="51993" x14ac:dyDescent="0.2"/>
    <row r="51994" x14ac:dyDescent="0.2"/>
    <row r="51995" x14ac:dyDescent="0.2"/>
    <row r="51996" x14ac:dyDescent="0.2"/>
    <row r="51997" x14ac:dyDescent="0.2"/>
    <row r="51998" x14ac:dyDescent="0.2"/>
    <row r="51999" x14ac:dyDescent="0.2"/>
    <row r="52000" x14ac:dyDescent="0.2"/>
    <row r="52001" x14ac:dyDescent="0.2"/>
    <row r="52002" x14ac:dyDescent="0.2"/>
    <row r="52003" x14ac:dyDescent="0.2"/>
    <row r="52004" x14ac:dyDescent="0.2"/>
    <row r="52005" x14ac:dyDescent="0.2"/>
    <row r="52006" x14ac:dyDescent="0.2"/>
    <row r="52007" x14ac:dyDescent="0.2"/>
    <row r="52008" x14ac:dyDescent="0.2"/>
    <row r="52009" x14ac:dyDescent="0.2"/>
    <row r="52010" x14ac:dyDescent="0.2"/>
    <row r="52011" x14ac:dyDescent="0.2"/>
    <row r="52012" x14ac:dyDescent="0.2"/>
    <row r="52013" x14ac:dyDescent="0.2"/>
    <row r="52014" x14ac:dyDescent="0.2"/>
    <row r="52015" x14ac:dyDescent="0.2"/>
    <row r="52016" x14ac:dyDescent="0.2"/>
    <row r="52017" x14ac:dyDescent="0.2"/>
    <row r="52018" x14ac:dyDescent="0.2"/>
    <row r="52019" x14ac:dyDescent="0.2"/>
    <row r="52020" x14ac:dyDescent="0.2"/>
    <row r="52021" x14ac:dyDescent="0.2"/>
    <row r="52022" x14ac:dyDescent="0.2"/>
    <row r="52023" x14ac:dyDescent="0.2"/>
    <row r="52024" x14ac:dyDescent="0.2"/>
    <row r="52025" x14ac:dyDescent="0.2"/>
    <row r="52026" x14ac:dyDescent="0.2"/>
    <row r="52027" x14ac:dyDescent="0.2"/>
    <row r="52028" x14ac:dyDescent="0.2"/>
    <row r="52029" x14ac:dyDescent="0.2"/>
    <row r="52030" x14ac:dyDescent="0.2"/>
    <row r="52031" x14ac:dyDescent="0.2"/>
    <row r="52032" x14ac:dyDescent="0.2"/>
    <row r="52033" x14ac:dyDescent="0.2"/>
    <row r="52034" x14ac:dyDescent="0.2"/>
    <row r="52035" x14ac:dyDescent="0.2"/>
    <row r="52036" x14ac:dyDescent="0.2"/>
    <row r="52037" x14ac:dyDescent="0.2"/>
    <row r="52038" x14ac:dyDescent="0.2"/>
    <row r="52039" x14ac:dyDescent="0.2"/>
    <row r="52040" x14ac:dyDescent="0.2"/>
    <row r="52041" x14ac:dyDescent="0.2"/>
    <row r="52042" x14ac:dyDescent="0.2"/>
    <row r="52043" x14ac:dyDescent="0.2"/>
    <row r="52044" x14ac:dyDescent="0.2"/>
    <row r="52045" x14ac:dyDescent="0.2"/>
    <row r="52046" x14ac:dyDescent="0.2"/>
    <row r="52047" x14ac:dyDescent="0.2"/>
    <row r="52048" x14ac:dyDescent="0.2"/>
    <row r="52049" x14ac:dyDescent="0.2"/>
    <row r="52050" x14ac:dyDescent="0.2"/>
    <row r="52051" x14ac:dyDescent="0.2"/>
    <row r="52052" x14ac:dyDescent="0.2"/>
    <row r="52053" x14ac:dyDescent="0.2"/>
    <row r="52054" x14ac:dyDescent="0.2"/>
    <row r="52055" x14ac:dyDescent="0.2"/>
    <row r="52056" x14ac:dyDescent="0.2"/>
    <row r="52057" x14ac:dyDescent="0.2"/>
    <row r="52058" x14ac:dyDescent="0.2"/>
    <row r="52059" x14ac:dyDescent="0.2"/>
    <row r="52060" x14ac:dyDescent="0.2"/>
    <row r="52061" x14ac:dyDescent="0.2"/>
    <row r="52062" x14ac:dyDescent="0.2"/>
    <row r="52063" x14ac:dyDescent="0.2"/>
    <row r="52064" x14ac:dyDescent="0.2"/>
    <row r="52065" x14ac:dyDescent="0.2"/>
    <row r="52066" x14ac:dyDescent="0.2"/>
    <row r="52067" x14ac:dyDescent="0.2"/>
    <row r="52068" x14ac:dyDescent="0.2"/>
    <row r="52069" x14ac:dyDescent="0.2"/>
    <row r="52070" x14ac:dyDescent="0.2"/>
    <row r="52071" x14ac:dyDescent="0.2"/>
    <row r="52072" x14ac:dyDescent="0.2"/>
    <row r="52073" x14ac:dyDescent="0.2"/>
    <row r="52074" x14ac:dyDescent="0.2"/>
    <row r="52075" x14ac:dyDescent="0.2"/>
    <row r="52076" x14ac:dyDescent="0.2"/>
    <row r="52077" x14ac:dyDescent="0.2"/>
    <row r="52078" x14ac:dyDescent="0.2"/>
    <row r="52079" x14ac:dyDescent="0.2"/>
    <row r="52080" x14ac:dyDescent="0.2"/>
    <row r="52081" x14ac:dyDescent="0.2"/>
    <row r="52082" x14ac:dyDescent="0.2"/>
    <row r="52083" x14ac:dyDescent="0.2"/>
    <row r="52084" x14ac:dyDescent="0.2"/>
    <row r="52085" x14ac:dyDescent="0.2"/>
    <row r="52086" x14ac:dyDescent="0.2"/>
    <row r="52087" x14ac:dyDescent="0.2"/>
    <row r="52088" x14ac:dyDescent="0.2"/>
    <row r="52089" x14ac:dyDescent="0.2"/>
    <row r="52090" x14ac:dyDescent="0.2"/>
    <row r="52091" x14ac:dyDescent="0.2"/>
    <row r="52092" x14ac:dyDescent="0.2"/>
    <row r="52093" x14ac:dyDescent="0.2"/>
    <row r="52094" x14ac:dyDescent="0.2"/>
    <row r="52095" x14ac:dyDescent="0.2"/>
    <row r="52096" x14ac:dyDescent="0.2"/>
    <row r="52097" x14ac:dyDescent="0.2"/>
    <row r="52098" x14ac:dyDescent="0.2"/>
    <row r="52099" x14ac:dyDescent="0.2"/>
    <row r="52100" x14ac:dyDescent="0.2"/>
    <row r="52101" x14ac:dyDescent="0.2"/>
    <row r="52102" x14ac:dyDescent="0.2"/>
    <row r="52103" x14ac:dyDescent="0.2"/>
    <row r="52104" x14ac:dyDescent="0.2"/>
    <row r="52105" x14ac:dyDescent="0.2"/>
    <row r="52106" x14ac:dyDescent="0.2"/>
    <row r="52107" x14ac:dyDescent="0.2"/>
    <row r="52108" x14ac:dyDescent="0.2"/>
    <row r="52109" x14ac:dyDescent="0.2"/>
    <row r="52110" x14ac:dyDescent="0.2"/>
    <row r="52111" x14ac:dyDescent="0.2"/>
    <row r="52112" x14ac:dyDescent="0.2"/>
    <row r="52113" x14ac:dyDescent="0.2"/>
    <row r="52114" x14ac:dyDescent="0.2"/>
    <row r="52115" x14ac:dyDescent="0.2"/>
    <row r="52116" x14ac:dyDescent="0.2"/>
    <row r="52117" x14ac:dyDescent="0.2"/>
    <row r="52118" x14ac:dyDescent="0.2"/>
    <row r="52119" x14ac:dyDescent="0.2"/>
    <row r="52120" x14ac:dyDescent="0.2"/>
    <row r="52121" x14ac:dyDescent="0.2"/>
    <row r="52122" x14ac:dyDescent="0.2"/>
    <row r="52123" x14ac:dyDescent="0.2"/>
    <row r="52124" x14ac:dyDescent="0.2"/>
    <row r="52125" x14ac:dyDescent="0.2"/>
    <row r="52126" x14ac:dyDescent="0.2"/>
    <row r="52127" x14ac:dyDescent="0.2"/>
    <row r="52128" x14ac:dyDescent="0.2"/>
    <row r="52129" x14ac:dyDescent="0.2"/>
    <row r="52130" x14ac:dyDescent="0.2"/>
    <row r="52131" x14ac:dyDescent="0.2"/>
    <row r="52132" x14ac:dyDescent="0.2"/>
    <row r="52133" x14ac:dyDescent="0.2"/>
    <row r="52134" x14ac:dyDescent="0.2"/>
    <row r="52135" x14ac:dyDescent="0.2"/>
    <row r="52136" x14ac:dyDescent="0.2"/>
    <row r="52137" x14ac:dyDescent="0.2"/>
    <row r="52138" x14ac:dyDescent="0.2"/>
    <row r="52139" x14ac:dyDescent="0.2"/>
    <row r="52140" x14ac:dyDescent="0.2"/>
    <row r="52141" x14ac:dyDescent="0.2"/>
    <row r="52142" x14ac:dyDescent="0.2"/>
    <row r="52143" x14ac:dyDescent="0.2"/>
    <row r="52144" x14ac:dyDescent="0.2"/>
    <row r="52145" x14ac:dyDescent="0.2"/>
    <row r="52146" x14ac:dyDescent="0.2"/>
    <row r="52147" x14ac:dyDescent="0.2"/>
    <row r="52148" x14ac:dyDescent="0.2"/>
    <row r="52149" x14ac:dyDescent="0.2"/>
    <row r="52150" x14ac:dyDescent="0.2"/>
    <row r="52151" x14ac:dyDescent="0.2"/>
    <row r="52152" x14ac:dyDescent="0.2"/>
    <row r="52153" x14ac:dyDescent="0.2"/>
    <row r="52154" x14ac:dyDescent="0.2"/>
    <row r="52155" x14ac:dyDescent="0.2"/>
    <row r="52156" x14ac:dyDescent="0.2"/>
    <row r="52157" x14ac:dyDescent="0.2"/>
    <row r="52158" x14ac:dyDescent="0.2"/>
    <row r="52159" x14ac:dyDescent="0.2"/>
    <row r="52160" x14ac:dyDescent="0.2"/>
    <row r="52161" x14ac:dyDescent="0.2"/>
    <row r="52162" x14ac:dyDescent="0.2"/>
    <row r="52163" x14ac:dyDescent="0.2"/>
    <row r="52164" x14ac:dyDescent="0.2"/>
    <row r="52165" x14ac:dyDescent="0.2"/>
    <row r="52166" x14ac:dyDescent="0.2"/>
    <row r="52167" x14ac:dyDescent="0.2"/>
    <row r="52168" x14ac:dyDescent="0.2"/>
    <row r="52169" x14ac:dyDescent="0.2"/>
    <row r="52170" x14ac:dyDescent="0.2"/>
    <row r="52171" x14ac:dyDescent="0.2"/>
    <row r="52172" x14ac:dyDescent="0.2"/>
    <row r="52173" x14ac:dyDescent="0.2"/>
    <row r="52174" x14ac:dyDescent="0.2"/>
    <row r="52175" x14ac:dyDescent="0.2"/>
    <row r="52176" x14ac:dyDescent="0.2"/>
    <row r="52177" x14ac:dyDescent="0.2"/>
    <row r="52178" x14ac:dyDescent="0.2"/>
    <row r="52179" x14ac:dyDescent="0.2"/>
    <row r="52180" x14ac:dyDescent="0.2"/>
    <row r="52181" x14ac:dyDescent="0.2"/>
    <row r="52182" x14ac:dyDescent="0.2"/>
    <row r="52183" x14ac:dyDescent="0.2"/>
    <row r="52184" x14ac:dyDescent="0.2"/>
    <row r="52185" x14ac:dyDescent="0.2"/>
    <row r="52186" x14ac:dyDescent="0.2"/>
    <row r="52187" x14ac:dyDescent="0.2"/>
    <row r="52188" x14ac:dyDescent="0.2"/>
    <row r="52189" x14ac:dyDescent="0.2"/>
    <row r="52190" x14ac:dyDescent="0.2"/>
    <row r="52191" x14ac:dyDescent="0.2"/>
    <row r="52192" x14ac:dyDescent="0.2"/>
    <row r="52193" x14ac:dyDescent="0.2"/>
    <row r="52194" x14ac:dyDescent="0.2"/>
    <row r="52195" x14ac:dyDescent="0.2"/>
    <row r="52196" x14ac:dyDescent="0.2"/>
    <row r="52197" x14ac:dyDescent="0.2"/>
    <row r="52198" x14ac:dyDescent="0.2"/>
    <row r="52199" x14ac:dyDescent="0.2"/>
    <row r="52200" x14ac:dyDescent="0.2"/>
    <row r="52201" x14ac:dyDescent="0.2"/>
    <row r="52202" x14ac:dyDescent="0.2"/>
    <row r="52203" x14ac:dyDescent="0.2"/>
    <row r="52204" x14ac:dyDescent="0.2"/>
    <row r="52205" x14ac:dyDescent="0.2"/>
    <row r="52206" x14ac:dyDescent="0.2"/>
    <row r="52207" x14ac:dyDescent="0.2"/>
    <row r="52208" x14ac:dyDescent="0.2"/>
    <row r="52209" x14ac:dyDescent="0.2"/>
    <row r="52210" x14ac:dyDescent="0.2"/>
    <row r="52211" x14ac:dyDescent="0.2"/>
    <row r="52212" x14ac:dyDescent="0.2"/>
    <row r="52213" x14ac:dyDescent="0.2"/>
    <row r="52214" x14ac:dyDescent="0.2"/>
    <row r="52215" x14ac:dyDescent="0.2"/>
    <row r="52216" x14ac:dyDescent="0.2"/>
    <row r="52217" x14ac:dyDescent="0.2"/>
    <row r="52218" x14ac:dyDescent="0.2"/>
    <row r="52219" x14ac:dyDescent="0.2"/>
    <row r="52220" x14ac:dyDescent="0.2"/>
    <row r="52221" x14ac:dyDescent="0.2"/>
    <row r="52222" x14ac:dyDescent="0.2"/>
    <row r="52223" x14ac:dyDescent="0.2"/>
    <row r="52224" x14ac:dyDescent="0.2"/>
    <row r="52225" x14ac:dyDescent="0.2"/>
    <row r="52226" x14ac:dyDescent="0.2"/>
    <row r="52227" x14ac:dyDescent="0.2"/>
    <row r="52228" x14ac:dyDescent="0.2"/>
    <row r="52229" x14ac:dyDescent="0.2"/>
    <row r="52230" x14ac:dyDescent="0.2"/>
    <row r="52231" x14ac:dyDescent="0.2"/>
    <row r="52232" x14ac:dyDescent="0.2"/>
    <row r="52233" x14ac:dyDescent="0.2"/>
    <row r="52234" x14ac:dyDescent="0.2"/>
    <row r="52235" x14ac:dyDescent="0.2"/>
    <row r="52236" x14ac:dyDescent="0.2"/>
    <row r="52237" x14ac:dyDescent="0.2"/>
    <row r="52238" x14ac:dyDescent="0.2"/>
    <row r="52239" x14ac:dyDescent="0.2"/>
    <row r="52240" x14ac:dyDescent="0.2"/>
    <row r="52241" x14ac:dyDescent="0.2"/>
    <row r="52242" x14ac:dyDescent="0.2"/>
    <row r="52243" x14ac:dyDescent="0.2"/>
    <row r="52244" x14ac:dyDescent="0.2"/>
    <row r="52245" x14ac:dyDescent="0.2"/>
    <row r="52246" x14ac:dyDescent="0.2"/>
    <row r="52247" x14ac:dyDescent="0.2"/>
    <row r="52248" x14ac:dyDescent="0.2"/>
    <row r="52249" x14ac:dyDescent="0.2"/>
    <row r="52250" x14ac:dyDescent="0.2"/>
    <row r="52251" x14ac:dyDescent="0.2"/>
    <row r="52252" x14ac:dyDescent="0.2"/>
    <row r="52253" x14ac:dyDescent="0.2"/>
    <row r="52254" x14ac:dyDescent="0.2"/>
    <row r="52255" x14ac:dyDescent="0.2"/>
    <row r="52256" x14ac:dyDescent="0.2"/>
    <row r="52257" x14ac:dyDescent="0.2"/>
    <row r="52258" x14ac:dyDescent="0.2"/>
    <row r="52259" x14ac:dyDescent="0.2"/>
    <row r="52260" x14ac:dyDescent="0.2"/>
    <row r="52261" x14ac:dyDescent="0.2"/>
    <row r="52262" x14ac:dyDescent="0.2"/>
    <row r="52263" x14ac:dyDescent="0.2"/>
    <row r="52264" x14ac:dyDescent="0.2"/>
    <row r="52265" x14ac:dyDescent="0.2"/>
    <row r="52266" x14ac:dyDescent="0.2"/>
    <row r="52267" x14ac:dyDescent="0.2"/>
    <row r="52268" x14ac:dyDescent="0.2"/>
    <row r="52269" x14ac:dyDescent="0.2"/>
    <row r="52270" x14ac:dyDescent="0.2"/>
    <row r="52271" x14ac:dyDescent="0.2"/>
    <row r="52272" x14ac:dyDescent="0.2"/>
    <row r="52273" x14ac:dyDescent="0.2"/>
    <row r="52274" x14ac:dyDescent="0.2"/>
    <row r="52275" x14ac:dyDescent="0.2"/>
    <row r="52276" x14ac:dyDescent="0.2"/>
    <row r="52277" x14ac:dyDescent="0.2"/>
    <row r="52278" x14ac:dyDescent="0.2"/>
    <row r="52279" x14ac:dyDescent="0.2"/>
    <row r="52280" x14ac:dyDescent="0.2"/>
    <row r="52281" x14ac:dyDescent="0.2"/>
    <row r="52282" x14ac:dyDescent="0.2"/>
    <row r="52283" x14ac:dyDescent="0.2"/>
    <row r="52284" x14ac:dyDescent="0.2"/>
    <row r="52285" x14ac:dyDescent="0.2"/>
    <row r="52286" x14ac:dyDescent="0.2"/>
    <row r="52287" x14ac:dyDescent="0.2"/>
    <row r="52288" x14ac:dyDescent="0.2"/>
    <row r="52289" x14ac:dyDescent="0.2"/>
    <row r="52290" x14ac:dyDescent="0.2"/>
    <row r="52291" x14ac:dyDescent="0.2"/>
    <row r="52292" x14ac:dyDescent="0.2"/>
    <row r="52293" x14ac:dyDescent="0.2"/>
    <row r="52294" x14ac:dyDescent="0.2"/>
    <row r="52295" x14ac:dyDescent="0.2"/>
    <row r="52296" x14ac:dyDescent="0.2"/>
    <row r="52297" x14ac:dyDescent="0.2"/>
    <row r="52298" x14ac:dyDescent="0.2"/>
    <row r="52299" x14ac:dyDescent="0.2"/>
    <row r="52300" x14ac:dyDescent="0.2"/>
    <row r="52301" x14ac:dyDescent="0.2"/>
    <row r="52302" x14ac:dyDescent="0.2"/>
    <row r="52303" x14ac:dyDescent="0.2"/>
    <row r="52304" x14ac:dyDescent="0.2"/>
    <row r="52305" x14ac:dyDescent="0.2"/>
    <row r="52306" x14ac:dyDescent="0.2"/>
    <row r="52307" x14ac:dyDescent="0.2"/>
    <row r="52308" x14ac:dyDescent="0.2"/>
    <row r="52309" x14ac:dyDescent="0.2"/>
    <row r="52310" x14ac:dyDescent="0.2"/>
    <row r="52311" x14ac:dyDescent="0.2"/>
    <row r="52312" x14ac:dyDescent="0.2"/>
    <row r="52313" x14ac:dyDescent="0.2"/>
    <row r="52314" x14ac:dyDescent="0.2"/>
    <row r="52315" x14ac:dyDescent="0.2"/>
    <row r="52316" x14ac:dyDescent="0.2"/>
    <row r="52317" x14ac:dyDescent="0.2"/>
    <row r="52318" x14ac:dyDescent="0.2"/>
    <row r="52319" x14ac:dyDescent="0.2"/>
    <row r="52320" x14ac:dyDescent="0.2"/>
    <row r="52321" x14ac:dyDescent="0.2"/>
    <row r="52322" x14ac:dyDescent="0.2"/>
    <row r="52323" x14ac:dyDescent="0.2"/>
    <row r="52324" x14ac:dyDescent="0.2"/>
    <row r="52325" x14ac:dyDescent="0.2"/>
    <row r="52326" x14ac:dyDescent="0.2"/>
    <row r="52327" x14ac:dyDescent="0.2"/>
    <row r="52328" x14ac:dyDescent="0.2"/>
    <row r="52329" x14ac:dyDescent="0.2"/>
    <row r="52330" x14ac:dyDescent="0.2"/>
    <row r="52331" x14ac:dyDescent="0.2"/>
    <row r="52332" x14ac:dyDescent="0.2"/>
    <row r="52333" x14ac:dyDescent="0.2"/>
    <row r="52334" x14ac:dyDescent="0.2"/>
    <row r="52335" x14ac:dyDescent="0.2"/>
    <row r="52336" x14ac:dyDescent="0.2"/>
    <row r="52337" x14ac:dyDescent="0.2"/>
    <row r="52338" x14ac:dyDescent="0.2"/>
    <row r="52339" x14ac:dyDescent="0.2"/>
    <row r="52340" x14ac:dyDescent="0.2"/>
    <row r="52341" x14ac:dyDescent="0.2"/>
    <row r="52342" x14ac:dyDescent="0.2"/>
    <row r="52343" x14ac:dyDescent="0.2"/>
    <row r="52344" x14ac:dyDescent="0.2"/>
    <row r="52345" x14ac:dyDescent="0.2"/>
    <row r="52346" x14ac:dyDescent="0.2"/>
    <row r="52347" x14ac:dyDescent="0.2"/>
    <row r="52348" x14ac:dyDescent="0.2"/>
    <row r="52349" x14ac:dyDescent="0.2"/>
    <row r="52350" x14ac:dyDescent="0.2"/>
    <row r="52351" x14ac:dyDescent="0.2"/>
    <row r="52352" x14ac:dyDescent="0.2"/>
    <row r="52353" x14ac:dyDescent="0.2"/>
    <row r="52354" x14ac:dyDescent="0.2"/>
    <row r="52355" x14ac:dyDescent="0.2"/>
    <row r="52356" x14ac:dyDescent="0.2"/>
    <row r="52357" x14ac:dyDescent="0.2"/>
    <row r="52358" x14ac:dyDescent="0.2"/>
    <row r="52359" x14ac:dyDescent="0.2"/>
    <row r="52360" x14ac:dyDescent="0.2"/>
    <row r="52361" x14ac:dyDescent="0.2"/>
    <row r="52362" x14ac:dyDescent="0.2"/>
    <row r="52363" x14ac:dyDescent="0.2"/>
    <row r="52364" x14ac:dyDescent="0.2"/>
    <row r="52365" x14ac:dyDescent="0.2"/>
    <row r="52366" x14ac:dyDescent="0.2"/>
    <row r="52367" x14ac:dyDescent="0.2"/>
    <row r="52368" x14ac:dyDescent="0.2"/>
    <row r="52369" x14ac:dyDescent="0.2"/>
    <row r="52370" x14ac:dyDescent="0.2"/>
    <row r="52371" x14ac:dyDescent="0.2"/>
    <row r="52372" x14ac:dyDescent="0.2"/>
    <row r="52373" x14ac:dyDescent="0.2"/>
    <row r="52374" x14ac:dyDescent="0.2"/>
    <row r="52375" x14ac:dyDescent="0.2"/>
    <row r="52376" x14ac:dyDescent="0.2"/>
    <row r="52377" x14ac:dyDescent="0.2"/>
    <row r="52378" x14ac:dyDescent="0.2"/>
    <row r="52379" x14ac:dyDescent="0.2"/>
    <row r="52380" x14ac:dyDescent="0.2"/>
    <row r="52381" x14ac:dyDescent="0.2"/>
    <row r="52382" x14ac:dyDescent="0.2"/>
    <row r="52383" x14ac:dyDescent="0.2"/>
    <row r="52384" x14ac:dyDescent="0.2"/>
    <row r="52385" x14ac:dyDescent="0.2"/>
    <row r="52386" x14ac:dyDescent="0.2"/>
    <row r="52387" x14ac:dyDescent="0.2"/>
    <row r="52388" x14ac:dyDescent="0.2"/>
    <row r="52389" x14ac:dyDescent="0.2"/>
    <row r="52390" x14ac:dyDescent="0.2"/>
    <row r="52391" x14ac:dyDescent="0.2"/>
    <row r="52392" x14ac:dyDescent="0.2"/>
    <row r="52393" x14ac:dyDescent="0.2"/>
    <row r="52394" x14ac:dyDescent="0.2"/>
    <row r="52395" x14ac:dyDescent="0.2"/>
    <row r="52396" x14ac:dyDescent="0.2"/>
    <row r="52397" x14ac:dyDescent="0.2"/>
    <row r="52398" x14ac:dyDescent="0.2"/>
    <row r="52399" x14ac:dyDescent="0.2"/>
    <row r="52400" x14ac:dyDescent="0.2"/>
    <row r="52401" x14ac:dyDescent="0.2"/>
    <row r="52402" x14ac:dyDescent="0.2"/>
    <row r="52403" x14ac:dyDescent="0.2"/>
    <row r="52404" x14ac:dyDescent="0.2"/>
    <row r="52405" x14ac:dyDescent="0.2"/>
    <row r="52406" x14ac:dyDescent="0.2"/>
    <row r="52407" x14ac:dyDescent="0.2"/>
    <row r="52408" x14ac:dyDescent="0.2"/>
    <row r="52409" x14ac:dyDescent="0.2"/>
    <row r="52410" x14ac:dyDescent="0.2"/>
    <row r="52411" x14ac:dyDescent="0.2"/>
    <row r="52412" x14ac:dyDescent="0.2"/>
    <row r="52413" x14ac:dyDescent="0.2"/>
    <row r="52414" x14ac:dyDescent="0.2"/>
    <row r="52415" x14ac:dyDescent="0.2"/>
    <row r="52416" x14ac:dyDescent="0.2"/>
    <row r="52417" x14ac:dyDescent="0.2"/>
    <row r="52418" x14ac:dyDescent="0.2"/>
    <row r="52419" x14ac:dyDescent="0.2"/>
    <row r="52420" x14ac:dyDescent="0.2"/>
    <row r="52421" x14ac:dyDescent="0.2"/>
    <row r="52422" x14ac:dyDescent="0.2"/>
    <row r="52423" x14ac:dyDescent="0.2"/>
    <row r="52424" x14ac:dyDescent="0.2"/>
    <row r="52425" x14ac:dyDescent="0.2"/>
    <row r="52426" x14ac:dyDescent="0.2"/>
    <row r="52427" x14ac:dyDescent="0.2"/>
    <row r="52428" x14ac:dyDescent="0.2"/>
    <row r="52429" x14ac:dyDescent="0.2"/>
    <row r="52430" x14ac:dyDescent="0.2"/>
    <row r="52431" x14ac:dyDescent="0.2"/>
    <row r="52432" x14ac:dyDescent="0.2"/>
    <row r="52433" x14ac:dyDescent="0.2"/>
    <row r="52434" x14ac:dyDescent="0.2"/>
    <row r="52435" x14ac:dyDescent="0.2"/>
    <row r="52436" x14ac:dyDescent="0.2"/>
    <row r="52437" x14ac:dyDescent="0.2"/>
    <row r="52438" x14ac:dyDescent="0.2"/>
    <row r="52439" x14ac:dyDescent="0.2"/>
    <row r="52440" x14ac:dyDescent="0.2"/>
    <row r="52441" x14ac:dyDescent="0.2"/>
    <row r="52442" x14ac:dyDescent="0.2"/>
    <row r="52443" x14ac:dyDescent="0.2"/>
    <row r="52444" x14ac:dyDescent="0.2"/>
    <row r="52445" x14ac:dyDescent="0.2"/>
    <row r="52446" x14ac:dyDescent="0.2"/>
    <row r="52447" x14ac:dyDescent="0.2"/>
    <row r="52448" x14ac:dyDescent="0.2"/>
    <row r="52449" x14ac:dyDescent="0.2"/>
    <row r="52450" x14ac:dyDescent="0.2"/>
    <row r="52451" x14ac:dyDescent="0.2"/>
    <row r="52452" x14ac:dyDescent="0.2"/>
    <row r="52453" x14ac:dyDescent="0.2"/>
    <row r="52454" x14ac:dyDescent="0.2"/>
    <row r="52455" x14ac:dyDescent="0.2"/>
    <row r="52456" x14ac:dyDescent="0.2"/>
    <row r="52457" x14ac:dyDescent="0.2"/>
    <row r="52458" x14ac:dyDescent="0.2"/>
    <row r="52459" x14ac:dyDescent="0.2"/>
    <row r="52460" x14ac:dyDescent="0.2"/>
    <row r="52461" x14ac:dyDescent="0.2"/>
    <row r="52462" x14ac:dyDescent="0.2"/>
    <row r="52463" x14ac:dyDescent="0.2"/>
    <row r="52464" x14ac:dyDescent="0.2"/>
    <row r="52465" x14ac:dyDescent="0.2"/>
    <row r="52466" x14ac:dyDescent="0.2"/>
    <row r="52467" x14ac:dyDescent="0.2"/>
    <row r="52468" x14ac:dyDescent="0.2"/>
    <row r="52469" x14ac:dyDescent="0.2"/>
    <row r="52470" x14ac:dyDescent="0.2"/>
    <row r="52471" x14ac:dyDescent="0.2"/>
    <row r="52472" x14ac:dyDescent="0.2"/>
    <row r="52473" x14ac:dyDescent="0.2"/>
    <row r="52474" x14ac:dyDescent="0.2"/>
    <row r="52475" x14ac:dyDescent="0.2"/>
    <row r="52476" x14ac:dyDescent="0.2"/>
    <row r="52477" x14ac:dyDescent="0.2"/>
    <row r="52478" x14ac:dyDescent="0.2"/>
    <row r="52479" x14ac:dyDescent="0.2"/>
    <row r="52480" x14ac:dyDescent="0.2"/>
    <row r="52481" x14ac:dyDescent="0.2"/>
    <row r="52482" x14ac:dyDescent="0.2"/>
    <row r="52483" x14ac:dyDescent="0.2"/>
    <row r="52484" x14ac:dyDescent="0.2"/>
    <row r="52485" x14ac:dyDescent="0.2"/>
    <row r="52486" x14ac:dyDescent="0.2"/>
    <row r="52487" x14ac:dyDescent="0.2"/>
    <row r="52488" x14ac:dyDescent="0.2"/>
    <row r="52489" x14ac:dyDescent="0.2"/>
    <row r="52490" x14ac:dyDescent="0.2"/>
    <row r="52491" x14ac:dyDescent="0.2"/>
    <row r="52492" x14ac:dyDescent="0.2"/>
    <row r="52493" x14ac:dyDescent="0.2"/>
    <row r="52494" x14ac:dyDescent="0.2"/>
    <row r="52495" x14ac:dyDescent="0.2"/>
    <row r="52496" x14ac:dyDescent="0.2"/>
    <row r="52497" x14ac:dyDescent="0.2"/>
    <row r="52498" x14ac:dyDescent="0.2"/>
    <row r="52499" x14ac:dyDescent="0.2"/>
    <row r="52500" x14ac:dyDescent="0.2"/>
    <row r="52501" x14ac:dyDescent="0.2"/>
    <row r="52502" x14ac:dyDescent="0.2"/>
    <row r="52503" x14ac:dyDescent="0.2"/>
    <row r="52504" x14ac:dyDescent="0.2"/>
    <row r="52505" x14ac:dyDescent="0.2"/>
    <row r="52506" x14ac:dyDescent="0.2"/>
    <row r="52507" x14ac:dyDescent="0.2"/>
    <row r="52508" x14ac:dyDescent="0.2"/>
    <row r="52509" x14ac:dyDescent="0.2"/>
    <row r="52510" x14ac:dyDescent="0.2"/>
    <row r="52511" x14ac:dyDescent="0.2"/>
    <row r="52512" x14ac:dyDescent="0.2"/>
    <row r="52513" x14ac:dyDescent="0.2"/>
    <row r="52514" x14ac:dyDescent="0.2"/>
    <row r="52515" x14ac:dyDescent="0.2"/>
    <row r="52516" x14ac:dyDescent="0.2"/>
    <row r="52517" x14ac:dyDescent="0.2"/>
    <row r="52518" x14ac:dyDescent="0.2"/>
    <row r="52519" x14ac:dyDescent="0.2"/>
    <row r="52520" x14ac:dyDescent="0.2"/>
    <row r="52521" x14ac:dyDescent="0.2"/>
    <row r="52522" x14ac:dyDescent="0.2"/>
    <row r="52523" x14ac:dyDescent="0.2"/>
    <row r="52524" x14ac:dyDescent="0.2"/>
    <row r="52525" x14ac:dyDescent="0.2"/>
    <row r="52526" x14ac:dyDescent="0.2"/>
    <row r="52527" x14ac:dyDescent="0.2"/>
    <row r="52528" x14ac:dyDescent="0.2"/>
    <row r="52529" x14ac:dyDescent="0.2"/>
    <row r="52530" x14ac:dyDescent="0.2"/>
    <row r="52531" x14ac:dyDescent="0.2"/>
    <row r="52532" x14ac:dyDescent="0.2"/>
    <row r="52533" x14ac:dyDescent="0.2"/>
    <row r="52534" x14ac:dyDescent="0.2"/>
    <row r="52535" x14ac:dyDescent="0.2"/>
    <row r="52536" x14ac:dyDescent="0.2"/>
    <row r="52537" x14ac:dyDescent="0.2"/>
    <row r="52538" x14ac:dyDescent="0.2"/>
    <row r="52539" x14ac:dyDescent="0.2"/>
    <row r="52540" x14ac:dyDescent="0.2"/>
    <row r="52541" x14ac:dyDescent="0.2"/>
    <row r="52542" x14ac:dyDescent="0.2"/>
    <row r="52543" x14ac:dyDescent="0.2"/>
    <row r="52544" x14ac:dyDescent="0.2"/>
    <row r="52545" x14ac:dyDescent="0.2"/>
    <row r="52546" x14ac:dyDescent="0.2"/>
    <row r="52547" x14ac:dyDescent="0.2"/>
    <row r="52548" x14ac:dyDescent="0.2"/>
    <row r="52549" x14ac:dyDescent="0.2"/>
    <row r="52550" x14ac:dyDescent="0.2"/>
    <row r="52551" x14ac:dyDescent="0.2"/>
    <row r="52552" x14ac:dyDescent="0.2"/>
    <row r="52553" x14ac:dyDescent="0.2"/>
    <row r="52554" x14ac:dyDescent="0.2"/>
    <row r="52555" x14ac:dyDescent="0.2"/>
    <row r="52556" x14ac:dyDescent="0.2"/>
    <row r="52557" x14ac:dyDescent="0.2"/>
    <row r="52558" x14ac:dyDescent="0.2"/>
    <row r="52559" x14ac:dyDescent="0.2"/>
    <row r="52560" x14ac:dyDescent="0.2"/>
    <row r="52561" x14ac:dyDescent="0.2"/>
    <row r="52562" x14ac:dyDescent="0.2"/>
    <row r="52563" x14ac:dyDescent="0.2"/>
    <row r="52564" x14ac:dyDescent="0.2"/>
    <row r="52565" x14ac:dyDescent="0.2"/>
    <row r="52566" x14ac:dyDescent="0.2"/>
    <row r="52567" x14ac:dyDescent="0.2"/>
    <row r="52568" x14ac:dyDescent="0.2"/>
    <row r="52569" x14ac:dyDescent="0.2"/>
    <row r="52570" x14ac:dyDescent="0.2"/>
    <row r="52571" x14ac:dyDescent="0.2"/>
    <row r="52572" x14ac:dyDescent="0.2"/>
    <row r="52573" x14ac:dyDescent="0.2"/>
    <row r="52574" x14ac:dyDescent="0.2"/>
    <row r="52575" x14ac:dyDescent="0.2"/>
    <row r="52576" x14ac:dyDescent="0.2"/>
    <row r="52577" x14ac:dyDescent="0.2"/>
    <row r="52578" x14ac:dyDescent="0.2"/>
    <row r="52579" x14ac:dyDescent="0.2"/>
    <row r="52580" x14ac:dyDescent="0.2"/>
    <row r="52581" x14ac:dyDescent="0.2"/>
    <row r="52582" x14ac:dyDescent="0.2"/>
    <row r="52583" x14ac:dyDescent="0.2"/>
    <row r="52584" x14ac:dyDescent="0.2"/>
    <row r="52585" x14ac:dyDescent="0.2"/>
    <row r="52586" x14ac:dyDescent="0.2"/>
    <row r="52587" x14ac:dyDescent="0.2"/>
    <row r="52588" x14ac:dyDescent="0.2"/>
    <row r="52589" x14ac:dyDescent="0.2"/>
    <row r="52590" x14ac:dyDescent="0.2"/>
    <row r="52591" x14ac:dyDescent="0.2"/>
    <row r="52592" x14ac:dyDescent="0.2"/>
    <row r="52593" x14ac:dyDescent="0.2"/>
    <row r="52594" x14ac:dyDescent="0.2"/>
    <row r="52595" x14ac:dyDescent="0.2"/>
    <row r="52596" x14ac:dyDescent="0.2"/>
    <row r="52597" x14ac:dyDescent="0.2"/>
    <row r="52598" x14ac:dyDescent="0.2"/>
    <row r="52599" x14ac:dyDescent="0.2"/>
    <row r="52600" x14ac:dyDescent="0.2"/>
    <row r="52601" x14ac:dyDescent="0.2"/>
    <row r="52602" x14ac:dyDescent="0.2"/>
    <row r="52603" x14ac:dyDescent="0.2"/>
    <row r="52604" x14ac:dyDescent="0.2"/>
    <row r="52605" x14ac:dyDescent="0.2"/>
    <row r="52606" x14ac:dyDescent="0.2"/>
    <row r="52607" x14ac:dyDescent="0.2"/>
    <row r="52608" x14ac:dyDescent="0.2"/>
    <row r="52609" x14ac:dyDescent="0.2"/>
    <row r="52610" x14ac:dyDescent="0.2"/>
    <row r="52611" x14ac:dyDescent="0.2"/>
    <row r="52612" x14ac:dyDescent="0.2"/>
    <row r="52613" x14ac:dyDescent="0.2"/>
    <row r="52614" x14ac:dyDescent="0.2"/>
    <row r="52615" x14ac:dyDescent="0.2"/>
    <row r="52616" x14ac:dyDescent="0.2"/>
    <row r="52617" x14ac:dyDescent="0.2"/>
    <row r="52618" x14ac:dyDescent="0.2"/>
    <row r="52619" x14ac:dyDescent="0.2"/>
    <row r="52620" x14ac:dyDescent="0.2"/>
    <row r="52621" x14ac:dyDescent="0.2"/>
    <row r="52622" x14ac:dyDescent="0.2"/>
    <row r="52623" x14ac:dyDescent="0.2"/>
    <row r="52624" x14ac:dyDescent="0.2"/>
    <row r="52625" x14ac:dyDescent="0.2"/>
    <row r="52626" x14ac:dyDescent="0.2"/>
    <row r="52627" x14ac:dyDescent="0.2"/>
    <row r="52628" x14ac:dyDescent="0.2"/>
    <row r="52629" x14ac:dyDescent="0.2"/>
    <row r="52630" x14ac:dyDescent="0.2"/>
    <row r="52631" x14ac:dyDescent="0.2"/>
    <row r="52632" x14ac:dyDescent="0.2"/>
    <row r="52633" x14ac:dyDescent="0.2"/>
    <row r="52634" x14ac:dyDescent="0.2"/>
    <row r="52635" x14ac:dyDescent="0.2"/>
    <row r="52636" x14ac:dyDescent="0.2"/>
    <row r="52637" x14ac:dyDescent="0.2"/>
    <row r="52638" x14ac:dyDescent="0.2"/>
    <row r="52639" x14ac:dyDescent="0.2"/>
    <row r="52640" x14ac:dyDescent="0.2"/>
    <row r="52641" x14ac:dyDescent="0.2"/>
    <row r="52642" x14ac:dyDescent="0.2"/>
    <row r="52643" x14ac:dyDescent="0.2"/>
    <row r="52644" x14ac:dyDescent="0.2"/>
    <row r="52645" x14ac:dyDescent="0.2"/>
    <row r="52646" x14ac:dyDescent="0.2"/>
    <row r="52647" x14ac:dyDescent="0.2"/>
    <row r="52648" x14ac:dyDescent="0.2"/>
    <row r="52649" x14ac:dyDescent="0.2"/>
    <row r="52650" x14ac:dyDescent="0.2"/>
    <row r="52651" x14ac:dyDescent="0.2"/>
    <row r="52652" x14ac:dyDescent="0.2"/>
    <row r="52653" x14ac:dyDescent="0.2"/>
    <row r="52654" x14ac:dyDescent="0.2"/>
    <row r="52655" x14ac:dyDescent="0.2"/>
    <row r="52656" x14ac:dyDescent="0.2"/>
    <row r="52657" x14ac:dyDescent="0.2"/>
    <row r="52658" x14ac:dyDescent="0.2"/>
    <row r="52659" x14ac:dyDescent="0.2"/>
    <row r="52660" x14ac:dyDescent="0.2"/>
    <row r="52661" x14ac:dyDescent="0.2"/>
    <row r="52662" x14ac:dyDescent="0.2"/>
    <row r="52663" x14ac:dyDescent="0.2"/>
    <row r="52664" x14ac:dyDescent="0.2"/>
    <row r="52665" x14ac:dyDescent="0.2"/>
    <row r="52666" x14ac:dyDescent="0.2"/>
    <row r="52667" x14ac:dyDescent="0.2"/>
    <row r="52668" x14ac:dyDescent="0.2"/>
    <row r="52669" x14ac:dyDescent="0.2"/>
    <row r="52670" x14ac:dyDescent="0.2"/>
    <row r="52671" x14ac:dyDescent="0.2"/>
    <row r="52672" x14ac:dyDescent="0.2"/>
    <row r="52673" x14ac:dyDescent="0.2"/>
    <row r="52674" x14ac:dyDescent="0.2"/>
    <row r="52675" x14ac:dyDescent="0.2"/>
    <row r="52676" x14ac:dyDescent="0.2"/>
    <row r="52677" x14ac:dyDescent="0.2"/>
    <row r="52678" x14ac:dyDescent="0.2"/>
    <row r="52679" x14ac:dyDescent="0.2"/>
    <row r="52680" x14ac:dyDescent="0.2"/>
    <row r="52681" x14ac:dyDescent="0.2"/>
    <row r="52682" x14ac:dyDescent="0.2"/>
    <row r="52683" x14ac:dyDescent="0.2"/>
    <row r="52684" x14ac:dyDescent="0.2"/>
    <row r="52685" x14ac:dyDescent="0.2"/>
    <row r="52686" x14ac:dyDescent="0.2"/>
    <row r="52687" x14ac:dyDescent="0.2"/>
    <row r="52688" x14ac:dyDescent="0.2"/>
    <row r="52689" x14ac:dyDescent="0.2"/>
    <row r="52690" x14ac:dyDescent="0.2"/>
    <row r="52691" x14ac:dyDescent="0.2"/>
    <row r="52692" x14ac:dyDescent="0.2"/>
    <row r="52693" x14ac:dyDescent="0.2"/>
    <row r="52694" x14ac:dyDescent="0.2"/>
    <row r="52695" x14ac:dyDescent="0.2"/>
    <row r="52696" x14ac:dyDescent="0.2"/>
    <row r="52697" x14ac:dyDescent="0.2"/>
    <row r="52698" x14ac:dyDescent="0.2"/>
    <row r="52699" x14ac:dyDescent="0.2"/>
    <row r="52700" x14ac:dyDescent="0.2"/>
    <row r="52701" x14ac:dyDescent="0.2"/>
    <row r="52702" x14ac:dyDescent="0.2"/>
    <row r="52703" x14ac:dyDescent="0.2"/>
    <row r="52704" x14ac:dyDescent="0.2"/>
    <row r="52705" x14ac:dyDescent="0.2"/>
    <row r="52706" x14ac:dyDescent="0.2"/>
    <row r="52707" x14ac:dyDescent="0.2"/>
    <row r="52708" x14ac:dyDescent="0.2"/>
    <row r="52709" x14ac:dyDescent="0.2"/>
    <row r="52710" x14ac:dyDescent="0.2"/>
    <row r="52711" x14ac:dyDescent="0.2"/>
    <row r="52712" x14ac:dyDescent="0.2"/>
    <row r="52713" x14ac:dyDescent="0.2"/>
    <row r="52714" x14ac:dyDescent="0.2"/>
    <row r="52715" x14ac:dyDescent="0.2"/>
    <row r="52716" x14ac:dyDescent="0.2"/>
    <row r="52717" x14ac:dyDescent="0.2"/>
    <row r="52718" x14ac:dyDescent="0.2"/>
    <row r="52719" x14ac:dyDescent="0.2"/>
    <row r="52720" x14ac:dyDescent="0.2"/>
    <row r="52721" x14ac:dyDescent="0.2"/>
    <row r="52722" x14ac:dyDescent="0.2"/>
    <row r="52723" x14ac:dyDescent="0.2"/>
    <row r="52724" x14ac:dyDescent="0.2"/>
    <row r="52725" x14ac:dyDescent="0.2"/>
    <row r="52726" x14ac:dyDescent="0.2"/>
    <row r="52727" x14ac:dyDescent="0.2"/>
    <row r="52728" x14ac:dyDescent="0.2"/>
    <row r="52729" x14ac:dyDescent="0.2"/>
    <row r="52730" x14ac:dyDescent="0.2"/>
    <row r="52731" x14ac:dyDescent="0.2"/>
    <row r="52732" x14ac:dyDescent="0.2"/>
    <row r="52733" x14ac:dyDescent="0.2"/>
    <row r="52734" x14ac:dyDescent="0.2"/>
    <row r="52735" x14ac:dyDescent="0.2"/>
    <row r="52736" x14ac:dyDescent="0.2"/>
    <row r="52737" x14ac:dyDescent="0.2"/>
    <row r="52738" x14ac:dyDescent="0.2"/>
    <row r="52739" x14ac:dyDescent="0.2"/>
    <row r="52740" x14ac:dyDescent="0.2"/>
    <row r="52741" x14ac:dyDescent="0.2"/>
    <row r="52742" x14ac:dyDescent="0.2"/>
    <row r="52743" x14ac:dyDescent="0.2"/>
    <row r="52744" x14ac:dyDescent="0.2"/>
    <row r="52745" x14ac:dyDescent="0.2"/>
    <row r="52746" x14ac:dyDescent="0.2"/>
    <row r="52747" x14ac:dyDescent="0.2"/>
    <row r="52748" x14ac:dyDescent="0.2"/>
    <row r="52749" x14ac:dyDescent="0.2"/>
    <row r="52750" x14ac:dyDescent="0.2"/>
    <row r="52751" x14ac:dyDescent="0.2"/>
    <row r="52752" x14ac:dyDescent="0.2"/>
    <row r="52753" x14ac:dyDescent="0.2"/>
    <row r="52754" x14ac:dyDescent="0.2"/>
    <row r="52755" x14ac:dyDescent="0.2"/>
    <row r="52756" x14ac:dyDescent="0.2"/>
    <row r="52757" x14ac:dyDescent="0.2"/>
    <row r="52758" x14ac:dyDescent="0.2"/>
    <row r="52759" x14ac:dyDescent="0.2"/>
    <row r="52760" x14ac:dyDescent="0.2"/>
    <row r="52761" x14ac:dyDescent="0.2"/>
    <row r="52762" x14ac:dyDescent="0.2"/>
    <row r="52763" x14ac:dyDescent="0.2"/>
    <row r="52764" x14ac:dyDescent="0.2"/>
    <row r="52765" x14ac:dyDescent="0.2"/>
    <row r="52766" x14ac:dyDescent="0.2"/>
    <row r="52767" x14ac:dyDescent="0.2"/>
    <row r="52768" x14ac:dyDescent="0.2"/>
    <row r="52769" x14ac:dyDescent="0.2"/>
    <row r="52770" x14ac:dyDescent="0.2"/>
    <row r="52771" x14ac:dyDescent="0.2"/>
    <row r="52772" x14ac:dyDescent="0.2"/>
    <row r="52773" x14ac:dyDescent="0.2"/>
    <row r="52774" x14ac:dyDescent="0.2"/>
    <row r="52775" x14ac:dyDescent="0.2"/>
    <row r="52776" x14ac:dyDescent="0.2"/>
    <row r="52777" x14ac:dyDescent="0.2"/>
    <row r="52778" x14ac:dyDescent="0.2"/>
    <row r="52779" x14ac:dyDescent="0.2"/>
    <row r="52780" x14ac:dyDescent="0.2"/>
    <row r="52781" x14ac:dyDescent="0.2"/>
    <row r="52782" x14ac:dyDescent="0.2"/>
    <row r="52783" x14ac:dyDescent="0.2"/>
    <row r="52784" x14ac:dyDescent="0.2"/>
    <row r="52785" x14ac:dyDescent="0.2"/>
    <row r="52786" x14ac:dyDescent="0.2"/>
    <row r="52787" x14ac:dyDescent="0.2"/>
    <row r="52788" x14ac:dyDescent="0.2"/>
    <row r="52789" x14ac:dyDescent="0.2"/>
    <row r="52790" x14ac:dyDescent="0.2"/>
    <row r="52791" x14ac:dyDescent="0.2"/>
    <row r="52792" x14ac:dyDescent="0.2"/>
    <row r="52793" x14ac:dyDescent="0.2"/>
    <row r="52794" x14ac:dyDescent="0.2"/>
    <row r="52795" x14ac:dyDescent="0.2"/>
    <row r="52796" x14ac:dyDescent="0.2"/>
    <row r="52797" x14ac:dyDescent="0.2"/>
    <row r="52798" x14ac:dyDescent="0.2"/>
    <row r="52799" x14ac:dyDescent="0.2"/>
    <row r="52800" x14ac:dyDescent="0.2"/>
    <row r="52801" x14ac:dyDescent="0.2"/>
    <row r="52802" x14ac:dyDescent="0.2"/>
    <row r="52803" x14ac:dyDescent="0.2"/>
    <row r="52804" x14ac:dyDescent="0.2"/>
    <row r="52805" x14ac:dyDescent="0.2"/>
    <row r="52806" x14ac:dyDescent="0.2"/>
    <row r="52807" x14ac:dyDescent="0.2"/>
    <row r="52808" x14ac:dyDescent="0.2"/>
    <row r="52809" x14ac:dyDescent="0.2"/>
    <row r="52810" x14ac:dyDescent="0.2"/>
    <row r="52811" x14ac:dyDescent="0.2"/>
    <row r="52812" x14ac:dyDescent="0.2"/>
    <row r="52813" x14ac:dyDescent="0.2"/>
    <row r="52814" x14ac:dyDescent="0.2"/>
    <row r="52815" x14ac:dyDescent="0.2"/>
    <row r="52816" x14ac:dyDescent="0.2"/>
    <row r="52817" x14ac:dyDescent="0.2"/>
    <row r="52818" x14ac:dyDescent="0.2"/>
    <row r="52819" x14ac:dyDescent="0.2"/>
    <row r="52820" x14ac:dyDescent="0.2"/>
    <row r="52821" x14ac:dyDescent="0.2"/>
    <row r="52822" x14ac:dyDescent="0.2"/>
    <row r="52823" x14ac:dyDescent="0.2"/>
    <row r="52824" x14ac:dyDescent="0.2"/>
    <row r="52825" x14ac:dyDescent="0.2"/>
    <row r="52826" x14ac:dyDescent="0.2"/>
    <row r="52827" x14ac:dyDescent="0.2"/>
    <row r="52828" x14ac:dyDescent="0.2"/>
    <row r="52829" x14ac:dyDescent="0.2"/>
    <row r="52830" x14ac:dyDescent="0.2"/>
    <row r="52831" x14ac:dyDescent="0.2"/>
    <row r="52832" x14ac:dyDescent="0.2"/>
    <row r="52833" x14ac:dyDescent="0.2"/>
    <row r="52834" x14ac:dyDescent="0.2"/>
    <row r="52835" x14ac:dyDescent="0.2"/>
    <row r="52836" x14ac:dyDescent="0.2"/>
    <row r="52837" x14ac:dyDescent="0.2"/>
    <row r="52838" x14ac:dyDescent="0.2"/>
    <row r="52839" x14ac:dyDescent="0.2"/>
    <row r="52840" x14ac:dyDescent="0.2"/>
    <row r="52841" x14ac:dyDescent="0.2"/>
    <row r="52842" x14ac:dyDescent="0.2"/>
    <row r="52843" x14ac:dyDescent="0.2"/>
    <row r="52844" x14ac:dyDescent="0.2"/>
    <row r="52845" x14ac:dyDescent="0.2"/>
    <row r="52846" x14ac:dyDescent="0.2"/>
    <row r="52847" x14ac:dyDescent="0.2"/>
    <row r="52848" x14ac:dyDescent="0.2"/>
    <row r="52849" x14ac:dyDescent="0.2"/>
    <row r="52850" x14ac:dyDescent="0.2"/>
    <row r="52851" x14ac:dyDescent="0.2"/>
    <row r="52852" x14ac:dyDescent="0.2"/>
    <row r="52853" x14ac:dyDescent="0.2"/>
    <row r="52854" x14ac:dyDescent="0.2"/>
    <row r="52855" x14ac:dyDescent="0.2"/>
    <row r="52856" x14ac:dyDescent="0.2"/>
    <row r="52857" x14ac:dyDescent="0.2"/>
    <row r="52858" x14ac:dyDescent="0.2"/>
    <row r="52859" x14ac:dyDescent="0.2"/>
    <row r="52860" x14ac:dyDescent="0.2"/>
    <row r="52861" x14ac:dyDescent="0.2"/>
    <row r="52862" x14ac:dyDescent="0.2"/>
    <row r="52863" x14ac:dyDescent="0.2"/>
    <row r="52864" x14ac:dyDescent="0.2"/>
    <row r="52865" x14ac:dyDescent="0.2"/>
    <row r="52866" x14ac:dyDescent="0.2"/>
    <row r="52867" x14ac:dyDescent="0.2"/>
    <row r="52868" x14ac:dyDescent="0.2"/>
    <row r="52869" x14ac:dyDescent="0.2"/>
    <row r="52870" x14ac:dyDescent="0.2"/>
    <row r="52871" x14ac:dyDescent="0.2"/>
    <row r="52872" x14ac:dyDescent="0.2"/>
    <row r="52873" x14ac:dyDescent="0.2"/>
    <row r="52874" x14ac:dyDescent="0.2"/>
    <row r="52875" x14ac:dyDescent="0.2"/>
    <row r="52876" x14ac:dyDescent="0.2"/>
    <row r="52877" x14ac:dyDescent="0.2"/>
    <row r="52878" x14ac:dyDescent="0.2"/>
    <row r="52879" x14ac:dyDescent="0.2"/>
    <row r="52880" x14ac:dyDescent="0.2"/>
    <row r="52881" x14ac:dyDescent="0.2"/>
    <row r="52882" x14ac:dyDescent="0.2"/>
    <row r="52883" x14ac:dyDescent="0.2"/>
    <row r="52884" x14ac:dyDescent="0.2"/>
    <row r="52885" x14ac:dyDescent="0.2"/>
    <row r="52886" x14ac:dyDescent="0.2"/>
    <row r="52887" x14ac:dyDescent="0.2"/>
    <row r="52888" x14ac:dyDescent="0.2"/>
    <row r="52889" x14ac:dyDescent="0.2"/>
    <row r="52890" x14ac:dyDescent="0.2"/>
    <row r="52891" x14ac:dyDescent="0.2"/>
    <row r="52892" x14ac:dyDescent="0.2"/>
    <row r="52893" x14ac:dyDescent="0.2"/>
    <row r="52894" x14ac:dyDescent="0.2"/>
    <row r="52895" x14ac:dyDescent="0.2"/>
    <row r="52896" x14ac:dyDescent="0.2"/>
    <row r="52897" x14ac:dyDescent="0.2"/>
    <row r="52898" x14ac:dyDescent="0.2"/>
    <row r="52899" x14ac:dyDescent="0.2"/>
    <row r="52900" x14ac:dyDescent="0.2"/>
    <row r="52901" x14ac:dyDescent="0.2"/>
    <row r="52902" x14ac:dyDescent="0.2"/>
    <row r="52903" x14ac:dyDescent="0.2"/>
    <row r="52904" x14ac:dyDescent="0.2"/>
    <row r="52905" x14ac:dyDescent="0.2"/>
    <row r="52906" x14ac:dyDescent="0.2"/>
    <row r="52907" x14ac:dyDescent="0.2"/>
    <row r="52908" x14ac:dyDescent="0.2"/>
    <row r="52909" x14ac:dyDescent="0.2"/>
    <row r="52910" x14ac:dyDescent="0.2"/>
    <row r="52911" x14ac:dyDescent="0.2"/>
    <row r="52912" x14ac:dyDescent="0.2"/>
    <row r="52913" x14ac:dyDescent="0.2"/>
    <row r="52914" x14ac:dyDescent="0.2"/>
    <row r="52915" x14ac:dyDescent="0.2"/>
    <row r="52916" x14ac:dyDescent="0.2"/>
    <row r="52917" x14ac:dyDescent="0.2"/>
    <row r="52918" x14ac:dyDescent="0.2"/>
    <row r="52919" x14ac:dyDescent="0.2"/>
    <row r="52920" x14ac:dyDescent="0.2"/>
    <row r="52921" x14ac:dyDescent="0.2"/>
    <row r="52922" x14ac:dyDescent="0.2"/>
    <row r="52923" x14ac:dyDescent="0.2"/>
    <row r="52924" x14ac:dyDescent="0.2"/>
    <row r="52925" x14ac:dyDescent="0.2"/>
    <row r="52926" x14ac:dyDescent="0.2"/>
    <row r="52927" x14ac:dyDescent="0.2"/>
    <row r="52928" x14ac:dyDescent="0.2"/>
    <row r="52929" x14ac:dyDescent="0.2"/>
    <row r="52930" x14ac:dyDescent="0.2"/>
    <row r="52931" x14ac:dyDescent="0.2"/>
    <row r="52932" x14ac:dyDescent="0.2"/>
    <row r="52933" x14ac:dyDescent="0.2"/>
    <row r="52934" x14ac:dyDescent="0.2"/>
    <row r="52935" x14ac:dyDescent="0.2"/>
    <row r="52936" x14ac:dyDescent="0.2"/>
    <row r="52937" x14ac:dyDescent="0.2"/>
    <row r="52938" x14ac:dyDescent="0.2"/>
    <row r="52939" x14ac:dyDescent="0.2"/>
    <row r="52940" x14ac:dyDescent="0.2"/>
    <row r="52941" x14ac:dyDescent="0.2"/>
    <row r="52942" x14ac:dyDescent="0.2"/>
    <row r="52943" x14ac:dyDescent="0.2"/>
    <row r="52944" x14ac:dyDescent="0.2"/>
    <row r="52945" x14ac:dyDescent="0.2"/>
    <row r="52946" x14ac:dyDescent="0.2"/>
    <row r="52947" x14ac:dyDescent="0.2"/>
    <row r="52948" x14ac:dyDescent="0.2"/>
    <row r="52949" x14ac:dyDescent="0.2"/>
    <row r="52950" x14ac:dyDescent="0.2"/>
    <row r="52951" x14ac:dyDescent="0.2"/>
    <row r="52952" x14ac:dyDescent="0.2"/>
    <row r="52953" x14ac:dyDescent="0.2"/>
    <row r="52954" x14ac:dyDescent="0.2"/>
    <row r="52955" x14ac:dyDescent="0.2"/>
    <row r="52956" x14ac:dyDescent="0.2"/>
    <row r="52957" x14ac:dyDescent="0.2"/>
    <row r="52958" x14ac:dyDescent="0.2"/>
    <row r="52959" x14ac:dyDescent="0.2"/>
    <row r="52960" x14ac:dyDescent="0.2"/>
    <row r="52961" x14ac:dyDescent="0.2"/>
    <row r="52962" x14ac:dyDescent="0.2"/>
    <row r="52963" x14ac:dyDescent="0.2"/>
    <row r="52964" x14ac:dyDescent="0.2"/>
    <row r="52965" x14ac:dyDescent="0.2"/>
    <row r="52966" x14ac:dyDescent="0.2"/>
    <row r="52967" x14ac:dyDescent="0.2"/>
    <row r="52968" x14ac:dyDescent="0.2"/>
    <row r="52969" x14ac:dyDescent="0.2"/>
    <row r="52970" x14ac:dyDescent="0.2"/>
    <row r="52971" x14ac:dyDescent="0.2"/>
    <row r="52972" x14ac:dyDescent="0.2"/>
    <row r="52973" x14ac:dyDescent="0.2"/>
    <row r="52974" x14ac:dyDescent="0.2"/>
    <row r="52975" x14ac:dyDescent="0.2"/>
    <row r="52976" x14ac:dyDescent="0.2"/>
    <row r="52977" x14ac:dyDescent="0.2"/>
    <row r="52978" x14ac:dyDescent="0.2"/>
    <row r="52979" x14ac:dyDescent="0.2"/>
    <row r="52980" x14ac:dyDescent="0.2"/>
    <row r="52981" x14ac:dyDescent="0.2"/>
    <row r="52982" x14ac:dyDescent="0.2"/>
    <row r="52983" x14ac:dyDescent="0.2"/>
    <row r="52984" x14ac:dyDescent="0.2"/>
    <row r="52985" x14ac:dyDescent="0.2"/>
    <row r="52986" x14ac:dyDescent="0.2"/>
    <row r="52987" x14ac:dyDescent="0.2"/>
    <row r="52988" x14ac:dyDescent="0.2"/>
    <row r="52989" x14ac:dyDescent="0.2"/>
    <row r="52990" x14ac:dyDescent="0.2"/>
    <row r="52991" x14ac:dyDescent="0.2"/>
    <row r="52992" x14ac:dyDescent="0.2"/>
    <row r="52993" x14ac:dyDescent="0.2"/>
    <row r="52994" x14ac:dyDescent="0.2"/>
    <row r="52995" x14ac:dyDescent="0.2"/>
    <row r="52996" x14ac:dyDescent="0.2"/>
    <row r="52997" x14ac:dyDescent="0.2"/>
    <row r="52998" x14ac:dyDescent="0.2"/>
    <row r="52999" x14ac:dyDescent="0.2"/>
    <row r="53000" x14ac:dyDescent="0.2"/>
    <row r="53001" x14ac:dyDescent="0.2"/>
    <row r="53002" x14ac:dyDescent="0.2"/>
    <row r="53003" x14ac:dyDescent="0.2"/>
    <row r="53004" x14ac:dyDescent="0.2"/>
    <row r="53005" x14ac:dyDescent="0.2"/>
    <row r="53006" x14ac:dyDescent="0.2"/>
    <row r="53007" x14ac:dyDescent="0.2"/>
    <row r="53008" x14ac:dyDescent="0.2"/>
    <row r="53009" x14ac:dyDescent="0.2"/>
    <row r="53010" x14ac:dyDescent="0.2"/>
    <row r="53011" x14ac:dyDescent="0.2"/>
    <row r="53012" x14ac:dyDescent="0.2"/>
    <row r="53013" x14ac:dyDescent="0.2"/>
    <row r="53014" x14ac:dyDescent="0.2"/>
    <row r="53015" x14ac:dyDescent="0.2"/>
    <row r="53016" x14ac:dyDescent="0.2"/>
    <row r="53017" x14ac:dyDescent="0.2"/>
    <row r="53018" x14ac:dyDescent="0.2"/>
    <row r="53019" x14ac:dyDescent="0.2"/>
    <row r="53020" x14ac:dyDescent="0.2"/>
    <row r="53021" x14ac:dyDescent="0.2"/>
    <row r="53022" x14ac:dyDescent="0.2"/>
    <row r="53023" x14ac:dyDescent="0.2"/>
    <row r="53024" x14ac:dyDescent="0.2"/>
    <row r="53025" x14ac:dyDescent="0.2"/>
    <row r="53026" x14ac:dyDescent="0.2"/>
    <row r="53027" x14ac:dyDescent="0.2"/>
    <row r="53028" x14ac:dyDescent="0.2"/>
    <row r="53029" x14ac:dyDescent="0.2"/>
    <row r="53030" x14ac:dyDescent="0.2"/>
    <row r="53031" x14ac:dyDescent="0.2"/>
    <row r="53032" x14ac:dyDescent="0.2"/>
    <row r="53033" x14ac:dyDescent="0.2"/>
    <row r="53034" x14ac:dyDescent="0.2"/>
    <row r="53035" x14ac:dyDescent="0.2"/>
    <row r="53036" x14ac:dyDescent="0.2"/>
    <row r="53037" x14ac:dyDescent="0.2"/>
    <row r="53038" x14ac:dyDescent="0.2"/>
    <row r="53039" x14ac:dyDescent="0.2"/>
    <row r="53040" x14ac:dyDescent="0.2"/>
    <row r="53041" x14ac:dyDescent="0.2"/>
    <row r="53042" x14ac:dyDescent="0.2"/>
    <row r="53043" x14ac:dyDescent="0.2"/>
    <row r="53044" x14ac:dyDescent="0.2"/>
    <row r="53045" x14ac:dyDescent="0.2"/>
    <row r="53046" x14ac:dyDescent="0.2"/>
    <row r="53047" x14ac:dyDescent="0.2"/>
    <row r="53048" x14ac:dyDescent="0.2"/>
    <row r="53049" x14ac:dyDescent="0.2"/>
    <row r="53050" x14ac:dyDescent="0.2"/>
    <row r="53051" x14ac:dyDescent="0.2"/>
    <row r="53052" x14ac:dyDescent="0.2"/>
    <row r="53053" x14ac:dyDescent="0.2"/>
    <row r="53054" x14ac:dyDescent="0.2"/>
    <row r="53055" x14ac:dyDescent="0.2"/>
    <row r="53056" x14ac:dyDescent="0.2"/>
    <row r="53057" x14ac:dyDescent="0.2"/>
    <row r="53058" x14ac:dyDescent="0.2"/>
    <row r="53059" x14ac:dyDescent="0.2"/>
    <row r="53060" x14ac:dyDescent="0.2"/>
    <row r="53061" x14ac:dyDescent="0.2"/>
    <row r="53062" x14ac:dyDescent="0.2"/>
    <row r="53063" x14ac:dyDescent="0.2"/>
    <row r="53064" x14ac:dyDescent="0.2"/>
    <row r="53065" x14ac:dyDescent="0.2"/>
    <row r="53066" x14ac:dyDescent="0.2"/>
    <row r="53067" x14ac:dyDescent="0.2"/>
    <row r="53068" x14ac:dyDescent="0.2"/>
    <row r="53069" x14ac:dyDescent="0.2"/>
    <row r="53070" x14ac:dyDescent="0.2"/>
    <row r="53071" x14ac:dyDescent="0.2"/>
    <row r="53072" x14ac:dyDescent="0.2"/>
    <row r="53073" x14ac:dyDescent="0.2"/>
    <row r="53074" x14ac:dyDescent="0.2"/>
    <row r="53075" x14ac:dyDescent="0.2"/>
    <row r="53076" x14ac:dyDescent="0.2"/>
    <row r="53077" x14ac:dyDescent="0.2"/>
    <row r="53078" x14ac:dyDescent="0.2"/>
    <row r="53079" x14ac:dyDescent="0.2"/>
    <row r="53080" x14ac:dyDescent="0.2"/>
    <row r="53081" x14ac:dyDescent="0.2"/>
    <row r="53082" x14ac:dyDescent="0.2"/>
    <row r="53083" x14ac:dyDescent="0.2"/>
    <row r="53084" x14ac:dyDescent="0.2"/>
    <row r="53085" x14ac:dyDescent="0.2"/>
    <row r="53086" x14ac:dyDescent="0.2"/>
    <row r="53087" x14ac:dyDescent="0.2"/>
    <row r="53088" x14ac:dyDescent="0.2"/>
    <row r="53089" x14ac:dyDescent="0.2"/>
    <row r="53090" x14ac:dyDescent="0.2"/>
    <row r="53091" x14ac:dyDescent="0.2"/>
    <row r="53092" x14ac:dyDescent="0.2"/>
    <row r="53093" x14ac:dyDescent="0.2"/>
    <row r="53094" x14ac:dyDescent="0.2"/>
    <row r="53095" x14ac:dyDescent="0.2"/>
    <row r="53096" x14ac:dyDescent="0.2"/>
    <row r="53097" x14ac:dyDescent="0.2"/>
    <row r="53098" x14ac:dyDescent="0.2"/>
    <row r="53099" x14ac:dyDescent="0.2"/>
    <row r="53100" x14ac:dyDescent="0.2"/>
    <row r="53101" x14ac:dyDescent="0.2"/>
    <row r="53102" x14ac:dyDescent="0.2"/>
    <row r="53103" x14ac:dyDescent="0.2"/>
    <row r="53104" x14ac:dyDescent="0.2"/>
    <row r="53105" x14ac:dyDescent="0.2"/>
    <row r="53106" x14ac:dyDescent="0.2"/>
    <row r="53107" x14ac:dyDescent="0.2"/>
    <row r="53108" x14ac:dyDescent="0.2"/>
    <row r="53109" x14ac:dyDescent="0.2"/>
    <row r="53110" x14ac:dyDescent="0.2"/>
    <row r="53111" x14ac:dyDescent="0.2"/>
    <row r="53112" x14ac:dyDescent="0.2"/>
    <row r="53113" x14ac:dyDescent="0.2"/>
    <row r="53114" x14ac:dyDescent="0.2"/>
    <row r="53115" x14ac:dyDescent="0.2"/>
    <row r="53116" x14ac:dyDescent="0.2"/>
    <row r="53117" x14ac:dyDescent="0.2"/>
    <row r="53118" x14ac:dyDescent="0.2"/>
    <row r="53119" x14ac:dyDescent="0.2"/>
    <row r="53120" x14ac:dyDescent="0.2"/>
    <row r="53121" x14ac:dyDescent="0.2"/>
    <row r="53122" x14ac:dyDescent="0.2"/>
    <row r="53123" x14ac:dyDescent="0.2"/>
    <row r="53124" x14ac:dyDescent="0.2"/>
    <row r="53125" x14ac:dyDescent="0.2"/>
    <row r="53126" x14ac:dyDescent="0.2"/>
    <row r="53127" x14ac:dyDescent="0.2"/>
    <row r="53128" x14ac:dyDescent="0.2"/>
    <row r="53129" x14ac:dyDescent="0.2"/>
    <row r="53130" x14ac:dyDescent="0.2"/>
    <row r="53131" x14ac:dyDescent="0.2"/>
    <row r="53132" x14ac:dyDescent="0.2"/>
    <row r="53133" x14ac:dyDescent="0.2"/>
    <row r="53134" x14ac:dyDescent="0.2"/>
    <row r="53135" x14ac:dyDescent="0.2"/>
    <row r="53136" x14ac:dyDescent="0.2"/>
    <row r="53137" x14ac:dyDescent="0.2"/>
    <row r="53138" x14ac:dyDescent="0.2"/>
    <row r="53139" x14ac:dyDescent="0.2"/>
    <row r="53140" x14ac:dyDescent="0.2"/>
    <row r="53141" x14ac:dyDescent="0.2"/>
    <row r="53142" x14ac:dyDescent="0.2"/>
    <row r="53143" x14ac:dyDescent="0.2"/>
    <row r="53144" x14ac:dyDescent="0.2"/>
    <row r="53145" x14ac:dyDescent="0.2"/>
    <row r="53146" x14ac:dyDescent="0.2"/>
    <row r="53147" x14ac:dyDescent="0.2"/>
    <row r="53148" x14ac:dyDescent="0.2"/>
    <row r="53149" x14ac:dyDescent="0.2"/>
    <row r="53150" x14ac:dyDescent="0.2"/>
    <row r="53151" x14ac:dyDescent="0.2"/>
    <row r="53152" x14ac:dyDescent="0.2"/>
    <row r="53153" x14ac:dyDescent="0.2"/>
    <row r="53154" x14ac:dyDescent="0.2"/>
    <row r="53155" x14ac:dyDescent="0.2"/>
    <row r="53156" x14ac:dyDescent="0.2"/>
    <row r="53157" x14ac:dyDescent="0.2"/>
    <row r="53158" x14ac:dyDescent="0.2"/>
    <row r="53159" x14ac:dyDescent="0.2"/>
    <row r="53160" x14ac:dyDescent="0.2"/>
    <row r="53161" x14ac:dyDescent="0.2"/>
    <row r="53162" x14ac:dyDescent="0.2"/>
    <row r="53163" x14ac:dyDescent="0.2"/>
    <row r="53164" x14ac:dyDescent="0.2"/>
    <row r="53165" x14ac:dyDescent="0.2"/>
    <row r="53166" x14ac:dyDescent="0.2"/>
    <row r="53167" x14ac:dyDescent="0.2"/>
    <row r="53168" x14ac:dyDescent="0.2"/>
    <row r="53169" x14ac:dyDescent="0.2"/>
    <row r="53170" x14ac:dyDescent="0.2"/>
    <row r="53171" x14ac:dyDescent="0.2"/>
    <row r="53172" x14ac:dyDescent="0.2"/>
    <row r="53173" x14ac:dyDescent="0.2"/>
    <row r="53174" x14ac:dyDescent="0.2"/>
    <row r="53175" x14ac:dyDescent="0.2"/>
    <row r="53176" x14ac:dyDescent="0.2"/>
    <row r="53177" x14ac:dyDescent="0.2"/>
    <row r="53178" x14ac:dyDescent="0.2"/>
    <row r="53179" x14ac:dyDescent="0.2"/>
    <row r="53180" x14ac:dyDescent="0.2"/>
    <row r="53181" x14ac:dyDescent="0.2"/>
    <row r="53182" x14ac:dyDescent="0.2"/>
    <row r="53183" x14ac:dyDescent="0.2"/>
    <row r="53184" x14ac:dyDescent="0.2"/>
    <row r="53185" x14ac:dyDescent="0.2"/>
    <row r="53186" x14ac:dyDescent="0.2"/>
    <row r="53187" x14ac:dyDescent="0.2"/>
    <row r="53188" x14ac:dyDescent="0.2"/>
    <row r="53189" x14ac:dyDescent="0.2"/>
    <row r="53190" x14ac:dyDescent="0.2"/>
    <row r="53191" x14ac:dyDescent="0.2"/>
    <row r="53192" x14ac:dyDescent="0.2"/>
    <row r="53193" x14ac:dyDescent="0.2"/>
    <row r="53194" x14ac:dyDescent="0.2"/>
    <row r="53195" x14ac:dyDescent="0.2"/>
    <row r="53196" x14ac:dyDescent="0.2"/>
    <row r="53197" x14ac:dyDescent="0.2"/>
    <row r="53198" x14ac:dyDescent="0.2"/>
    <row r="53199" x14ac:dyDescent="0.2"/>
    <row r="53200" x14ac:dyDescent="0.2"/>
    <row r="53201" x14ac:dyDescent="0.2"/>
    <row r="53202" x14ac:dyDescent="0.2"/>
    <row r="53203" x14ac:dyDescent="0.2"/>
    <row r="53204" x14ac:dyDescent="0.2"/>
    <row r="53205" x14ac:dyDescent="0.2"/>
    <row r="53206" x14ac:dyDescent="0.2"/>
    <row r="53207" x14ac:dyDescent="0.2"/>
    <row r="53208" x14ac:dyDescent="0.2"/>
    <row r="53209" x14ac:dyDescent="0.2"/>
    <row r="53210" x14ac:dyDescent="0.2"/>
    <row r="53211" x14ac:dyDescent="0.2"/>
    <row r="53212" x14ac:dyDescent="0.2"/>
    <row r="53213" x14ac:dyDescent="0.2"/>
    <row r="53214" x14ac:dyDescent="0.2"/>
    <row r="53215" x14ac:dyDescent="0.2"/>
    <row r="53216" x14ac:dyDescent="0.2"/>
    <row r="53217" x14ac:dyDescent="0.2"/>
    <row r="53218" x14ac:dyDescent="0.2"/>
    <row r="53219" x14ac:dyDescent="0.2"/>
    <row r="53220" x14ac:dyDescent="0.2"/>
    <row r="53221" x14ac:dyDescent="0.2"/>
    <row r="53222" x14ac:dyDescent="0.2"/>
    <row r="53223" x14ac:dyDescent="0.2"/>
    <row r="53224" x14ac:dyDescent="0.2"/>
    <row r="53225" x14ac:dyDescent="0.2"/>
    <row r="53226" x14ac:dyDescent="0.2"/>
    <row r="53227" x14ac:dyDescent="0.2"/>
    <row r="53228" x14ac:dyDescent="0.2"/>
    <row r="53229" x14ac:dyDescent="0.2"/>
    <row r="53230" x14ac:dyDescent="0.2"/>
    <row r="53231" x14ac:dyDescent="0.2"/>
    <row r="53232" x14ac:dyDescent="0.2"/>
    <row r="53233" x14ac:dyDescent="0.2"/>
    <row r="53234" x14ac:dyDescent="0.2"/>
    <row r="53235" x14ac:dyDescent="0.2"/>
    <row r="53236" x14ac:dyDescent="0.2"/>
    <row r="53237" x14ac:dyDescent="0.2"/>
    <row r="53238" x14ac:dyDescent="0.2"/>
    <row r="53239" x14ac:dyDescent="0.2"/>
    <row r="53240" x14ac:dyDescent="0.2"/>
    <row r="53241" x14ac:dyDescent="0.2"/>
    <row r="53242" x14ac:dyDescent="0.2"/>
    <row r="53243" x14ac:dyDescent="0.2"/>
    <row r="53244" x14ac:dyDescent="0.2"/>
    <row r="53245" x14ac:dyDescent="0.2"/>
    <row r="53246" x14ac:dyDescent="0.2"/>
    <row r="53247" x14ac:dyDescent="0.2"/>
    <row r="53248" x14ac:dyDescent="0.2"/>
    <row r="53249" x14ac:dyDescent="0.2"/>
    <row r="53250" x14ac:dyDescent="0.2"/>
    <row r="53251" x14ac:dyDescent="0.2"/>
    <row r="53252" x14ac:dyDescent="0.2"/>
    <row r="53253" x14ac:dyDescent="0.2"/>
    <row r="53254" x14ac:dyDescent="0.2"/>
    <row r="53255" x14ac:dyDescent="0.2"/>
    <row r="53256" x14ac:dyDescent="0.2"/>
    <row r="53257" x14ac:dyDescent="0.2"/>
    <row r="53258" x14ac:dyDescent="0.2"/>
    <row r="53259" x14ac:dyDescent="0.2"/>
    <row r="53260" x14ac:dyDescent="0.2"/>
    <row r="53261" x14ac:dyDescent="0.2"/>
    <row r="53262" x14ac:dyDescent="0.2"/>
    <row r="53263" x14ac:dyDescent="0.2"/>
    <row r="53264" x14ac:dyDescent="0.2"/>
    <row r="53265" x14ac:dyDescent="0.2"/>
    <row r="53266" x14ac:dyDescent="0.2"/>
    <row r="53267" x14ac:dyDescent="0.2"/>
    <row r="53268" x14ac:dyDescent="0.2"/>
    <row r="53269" x14ac:dyDescent="0.2"/>
    <row r="53270" x14ac:dyDescent="0.2"/>
    <row r="53271" x14ac:dyDescent="0.2"/>
    <row r="53272" x14ac:dyDescent="0.2"/>
    <row r="53273" x14ac:dyDescent="0.2"/>
    <row r="53274" x14ac:dyDescent="0.2"/>
    <row r="53275" x14ac:dyDescent="0.2"/>
    <row r="53276" x14ac:dyDescent="0.2"/>
    <row r="53277" x14ac:dyDescent="0.2"/>
    <row r="53278" x14ac:dyDescent="0.2"/>
    <row r="53279" x14ac:dyDescent="0.2"/>
    <row r="53280" x14ac:dyDescent="0.2"/>
    <row r="53281" x14ac:dyDescent="0.2"/>
    <row r="53282" x14ac:dyDescent="0.2"/>
    <row r="53283" x14ac:dyDescent="0.2"/>
    <row r="53284" x14ac:dyDescent="0.2"/>
    <row r="53285" x14ac:dyDescent="0.2"/>
    <row r="53286" x14ac:dyDescent="0.2"/>
    <row r="53287" x14ac:dyDescent="0.2"/>
    <row r="53288" x14ac:dyDescent="0.2"/>
    <row r="53289" x14ac:dyDescent="0.2"/>
    <row r="53290" x14ac:dyDescent="0.2"/>
    <row r="53291" x14ac:dyDescent="0.2"/>
    <row r="53292" x14ac:dyDescent="0.2"/>
    <row r="53293" x14ac:dyDescent="0.2"/>
    <row r="53294" x14ac:dyDescent="0.2"/>
    <row r="53295" x14ac:dyDescent="0.2"/>
    <row r="53296" x14ac:dyDescent="0.2"/>
    <row r="53297" x14ac:dyDescent="0.2"/>
    <row r="53298" x14ac:dyDescent="0.2"/>
    <row r="53299" x14ac:dyDescent="0.2"/>
    <row r="53300" x14ac:dyDescent="0.2"/>
    <row r="53301" x14ac:dyDescent="0.2"/>
    <row r="53302" x14ac:dyDescent="0.2"/>
    <row r="53303" x14ac:dyDescent="0.2"/>
    <row r="53304" x14ac:dyDescent="0.2"/>
    <row r="53305" x14ac:dyDescent="0.2"/>
    <row r="53306" x14ac:dyDescent="0.2"/>
    <row r="53307" x14ac:dyDescent="0.2"/>
    <row r="53308" x14ac:dyDescent="0.2"/>
    <row r="53309" x14ac:dyDescent="0.2"/>
    <row r="53310" x14ac:dyDescent="0.2"/>
    <row r="53311" x14ac:dyDescent="0.2"/>
    <row r="53312" x14ac:dyDescent="0.2"/>
    <row r="53313" x14ac:dyDescent="0.2"/>
    <row r="53314" x14ac:dyDescent="0.2"/>
    <row r="53315" x14ac:dyDescent="0.2"/>
    <row r="53316" x14ac:dyDescent="0.2"/>
    <row r="53317" x14ac:dyDescent="0.2"/>
    <row r="53318" x14ac:dyDescent="0.2"/>
    <row r="53319" x14ac:dyDescent="0.2"/>
    <row r="53320" x14ac:dyDescent="0.2"/>
    <row r="53321" x14ac:dyDescent="0.2"/>
    <row r="53322" x14ac:dyDescent="0.2"/>
    <row r="53323" x14ac:dyDescent="0.2"/>
    <row r="53324" x14ac:dyDescent="0.2"/>
    <row r="53325" x14ac:dyDescent="0.2"/>
    <row r="53326" x14ac:dyDescent="0.2"/>
    <row r="53327" x14ac:dyDescent="0.2"/>
    <row r="53328" x14ac:dyDescent="0.2"/>
    <row r="53329" x14ac:dyDescent="0.2"/>
    <row r="53330" x14ac:dyDescent="0.2"/>
    <row r="53331" x14ac:dyDescent="0.2"/>
    <row r="53332" x14ac:dyDescent="0.2"/>
    <row r="53333" x14ac:dyDescent="0.2"/>
    <row r="53334" x14ac:dyDescent="0.2"/>
    <row r="53335" x14ac:dyDescent="0.2"/>
    <row r="53336" x14ac:dyDescent="0.2"/>
    <row r="53337" x14ac:dyDescent="0.2"/>
    <row r="53338" x14ac:dyDescent="0.2"/>
    <row r="53339" x14ac:dyDescent="0.2"/>
    <row r="53340" x14ac:dyDescent="0.2"/>
    <row r="53341" x14ac:dyDescent="0.2"/>
    <row r="53342" x14ac:dyDescent="0.2"/>
    <row r="53343" x14ac:dyDescent="0.2"/>
    <row r="53344" x14ac:dyDescent="0.2"/>
    <row r="53345" x14ac:dyDescent="0.2"/>
    <row r="53346" x14ac:dyDescent="0.2"/>
    <row r="53347" x14ac:dyDescent="0.2"/>
    <row r="53348" x14ac:dyDescent="0.2"/>
    <row r="53349" x14ac:dyDescent="0.2"/>
    <row r="53350" x14ac:dyDescent="0.2"/>
    <row r="53351" x14ac:dyDescent="0.2"/>
    <row r="53352" x14ac:dyDescent="0.2"/>
    <row r="53353" x14ac:dyDescent="0.2"/>
    <row r="53354" x14ac:dyDescent="0.2"/>
    <row r="53355" x14ac:dyDescent="0.2"/>
    <row r="53356" x14ac:dyDescent="0.2"/>
    <row r="53357" x14ac:dyDescent="0.2"/>
    <row r="53358" x14ac:dyDescent="0.2"/>
    <row r="53359" x14ac:dyDescent="0.2"/>
    <row r="53360" x14ac:dyDescent="0.2"/>
    <row r="53361" x14ac:dyDescent="0.2"/>
    <row r="53362" x14ac:dyDescent="0.2"/>
    <row r="53363" x14ac:dyDescent="0.2"/>
    <row r="53364" x14ac:dyDescent="0.2"/>
    <row r="53365" x14ac:dyDescent="0.2"/>
    <row r="53366" x14ac:dyDescent="0.2"/>
    <row r="53367" x14ac:dyDescent="0.2"/>
    <row r="53368" x14ac:dyDescent="0.2"/>
    <row r="53369" x14ac:dyDescent="0.2"/>
    <row r="53370" x14ac:dyDescent="0.2"/>
    <row r="53371" x14ac:dyDescent="0.2"/>
    <row r="53372" x14ac:dyDescent="0.2"/>
    <row r="53373" x14ac:dyDescent="0.2"/>
    <row r="53374" x14ac:dyDescent="0.2"/>
    <row r="53375" x14ac:dyDescent="0.2"/>
    <row r="53376" x14ac:dyDescent="0.2"/>
    <row r="53377" x14ac:dyDescent="0.2"/>
    <row r="53378" x14ac:dyDescent="0.2"/>
    <row r="53379" x14ac:dyDescent="0.2"/>
    <row r="53380" x14ac:dyDescent="0.2"/>
    <row r="53381" x14ac:dyDescent="0.2"/>
    <row r="53382" x14ac:dyDescent="0.2"/>
    <row r="53383" x14ac:dyDescent="0.2"/>
    <row r="53384" x14ac:dyDescent="0.2"/>
    <row r="53385" x14ac:dyDescent="0.2"/>
    <row r="53386" x14ac:dyDescent="0.2"/>
    <row r="53387" x14ac:dyDescent="0.2"/>
    <row r="53388" x14ac:dyDescent="0.2"/>
    <row r="53389" x14ac:dyDescent="0.2"/>
    <row r="53390" x14ac:dyDescent="0.2"/>
    <row r="53391" x14ac:dyDescent="0.2"/>
    <row r="53392" x14ac:dyDescent="0.2"/>
    <row r="53393" x14ac:dyDescent="0.2"/>
    <row r="53394" x14ac:dyDescent="0.2"/>
    <row r="53395" x14ac:dyDescent="0.2"/>
    <row r="53396" x14ac:dyDescent="0.2"/>
    <row r="53397" x14ac:dyDescent="0.2"/>
    <row r="53398" x14ac:dyDescent="0.2"/>
    <row r="53399" x14ac:dyDescent="0.2"/>
    <row r="53400" x14ac:dyDescent="0.2"/>
    <row r="53401" x14ac:dyDescent="0.2"/>
    <row r="53402" x14ac:dyDescent="0.2"/>
    <row r="53403" x14ac:dyDescent="0.2"/>
    <row r="53404" x14ac:dyDescent="0.2"/>
    <row r="53405" x14ac:dyDescent="0.2"/>
    <row r="53406" x14ac:dyDescent="0.2"/>
    <row r="53407" x14ac:dyDescent="0.2"/>
    <row r="53408" x14ac:dyDescent="0.2"/>
    <row r="53409" x14ac:dyDescent="0.2"/>
    <row r="53410" x14ac:dyDescent="0.2"/>
    <row r="53411" x14ac:dyDescent="0.2"/>
    <row r="53412" x14ac:dyDescent="0.2"/>
    <row r="53413" x14ac:dyDescent="0.2"/>
    <row r="53414" x14ac:dyDescent="0.2"/>
    <row r="53415" x14ac:dyDescent="0.2"/>
    <row r="53416" x14ac:dyDescent="0.2"/>
    <row r="53417" x14ac:dyDescent="0.2"/>
    <row r="53418" x14ac:dyDescent="0.2"/>
    <row r="53419" x14ac:dyDescent="0.2"/>
    <row r="53420" x14ac:dyDescent="0.2"/>
    <row r="53421" x14ac:dyDescent="0.2"/>
    <row r="53422" x14ac:dyDescent="0.2"/>
    <row r="53423" x14ac:dyDescent="0.2"/>
    <row r="53424" x14ac:dyDescent="0.2"/>
    <row r="53425" x14ac:dyDescent="0.2"/>
    <row r="53426" x14ac:dyDescent="0.2"/>
    <row r="53427" x14ac:dyDescent="0.2"/>
    <row r="53428" x14ac:dyDescent="0.2"/>
    <row r="53429" x14ac:dyDescent="0.2"/>
    <row r="53430" x14ac:dyDescent="0.2"/>
    <row r="53431" x14ac:dyDescent="0.2"/>
    <row r="53432" x14ac:dyDescent="0.2"/>
    <row r="53433" x14ac:dyDescent="0.2"/>
    <row r="53434" x14ac:dyDescent="0.2"/>
    <row r="53435" x14ac:dyDescent="0.2"/>
    <row r="53436" x14ac:dyDescent="0.2"/>
    <row r="53437" x14ac:dyDescent="0.2"/>
    <row r="53438" x14ac:dyDescent="0.2"/>
    <row r="53439" x14ac:dyDescent="0.2"/>
    <row r="53440" x14ac:dyDescent="0.2"/>
    <row r="53441" x14ac:dyDescent="0.2"/>
    <row r="53442" x14ac:dyDescent="0.2"/>
    <row r="53443" x14ac:dyDescent="0.2"/>
    <row r="53444" x14ac:dyDescent="0.2"/>
    <row r="53445" x14ac:dyDescent="0.2"/>
    <row r="53446" x14ac:dyDescent="0.2"/>
    <row r="53447" x14ac:dyDescent="0.2"/>
    <row r="53448" x14ac:dyDescent="0.2"/>
    <row r="53449" x14ac:dyDescent="0.2"/>
    <row r="53450" x14ac:dyDescent="0.2"/>
    <row r="53451" x14ac:dyDescent="0.2"/>
    <row r="53452" x14ac:dyDescent="0.2"/>
    <row r="53453" x14ac:dyDescent="0.2"/>
    <row r="53454" x14ac:dyDescent="0.2"/>
    <row r="53455" x14ac:dyDescent="0.2"/>
    <row r="53456" x14ac:dyDescent="0.2"/>
    <row r="53457" x14ac:dyDescent="0.2"/>
    <row r="53458" x14ac:dyDescent="0.2"/>
    <row r="53459" x14ac:dyDescent="0.2"/>
    <row r="53460" x14ac:dyDescent="0.2"/>
    <row r="53461" x14ac:dyDescent="0.2"/>
    <row r="53462" x14ac:dyDescent="0.2"/>
    <row r="53463" x14ac:dyDescent="0.2"/>
    <row r="53464" x14ac:dyDescent="0.2"/>
    <row r="53465" x14ac:dyDescent="0.2"/>
    <row r="53466" x14ac:dyDescent="0.2"/>
    <row r="53467" x14ac:dyDescent="0.2"/>
    <row r="53468" x14ac:dyDescent="0.2"/>
    <row r="53469" x14ac:dyDescent="0.2"/>
    <row r="53470" x14ac:dyDescent="0.2"/>
    <row r="53471" x14ac:dyDescent="0.2"/>
    <row r="53472" x14ac:dyDescent="0.2"/>
    <row r="53473" x14ac:dyDescent="0.2"/>
    <row r="53474" x14ac:dyDescent="0.2"/>
    <row r="53475" x14ac:dyDescent="0.2"/>
    <row r="53476" x14ac:dyDescent="0.2"/>
    <row r="53477" x14ac:dyDescent="0.2"/>
    <row r="53478" x14ac:dyDescent="0.2"/>
    <row r="53479" x14ac:dyDescent="0.2"/>
    <row r="53480" x14ac:dyDescent="0.2"/>
    <row r="53481" x14ac:dyDescent="0.2"/>
    <row r="53482" x14ac:dyDescent="0.2"/>
    <row r="53483" x14ac:dyDescent="0.2"/>
    <row r="53484" x14ac:dyDescent="0.2"/>
    <row r="53485" x14ac:dyDescent="0.2"/>
    <row r="53486" x14ac:dyDescent="0.2"/>
    <row r="53487" x14ac:dyDescent="0.2"/>
    <row r="53488" x14ac:dyDescent="0.2"/>
    <row r="53489" x14ac:dyDescent="0.2"/>
    <row r="53490" x14ac:dyDescent="0.2"/>
    <row r="53491" x14ac:dyDescent="0.2"/>
    <row r="53492" x14ac:dyDescent="0.2"/>
    <row r="53493" x14ac:dyDescent="0.2"/>
    <row r="53494" x14ac:dyDescent="0.2"/>
    <row r="53495" x14ac:dyDescent="0.2"/>
    <row r="53496" x14ac:dyDescent="0.2"/>
    <row r="53497" x14ac:dyDescent="0.2"/>
    <row r="53498" x14ac:dyDescent="0.2"/>
    <row r="53499" x14ac:dyDescent="0.2"/>
    <row r="53500" x14ac:dyDescent="0.2"/>
    <row r="53501" x14ac:dyDescent="0.2"/>
    <row r="53502" x14ac:dyDescent="0.2"/>
    <row r="53503" x14ac:dyDescent="0.2"/>
    <row r="53504" x14ac:dyDescent="0.2"/>
    <row r="53505" x14ac:dyDescent="0.2"/>
    <row r="53506" x14ac:dyDescent="0.2"/>
    <row r="53507" x14ac:dyDescent="0.2"/>
    <row r="53508" x14ac:dyDescent="0.2"/>
    <row r="53509" x14ac:dyDescent="0.2"/>
    <row r="53510" x14ac:dyDescent="0.2"/>
    <row r="53511" x14ac:dyDescent="0.2"/>
    <row r="53512" x14ac:dyDescent="0.2"/>
    <row r="53513" x14ac:dyDescent="0.2"/>
    <row r="53514" x14ac:dyDescent="0.2"/>
    <row r="53515" x14ac:dyDescent="0.2"/>
    <row r="53516" x14ac:dyDescent="0.2"/>
    <row r="53517" x14ac:dyDescent="0.2"/>
    <row r="53518" x14ac:dyDescent="0.2"/>
    <row r="53519" x14ac:dyDescent="0.2"/>
    <row r="53520" x14ac:dyDescent="0.2"/>
    <row r="53521" x14ac:dyDescent="0.2"/>
    <row r="53522" x14ac:dyDescent="0.2"/>
    <row r="53523" x14ac:dyDescent="0.2"/>
    <row r="53524" x14ac:dyDescent="0.2"/>
    <row r="53525" x14ac:dyDescent="0.2"/>
    <row r="53526" x14ac:dyDescent="0.2"/>
    <row r="53527" x14ac:dyDescent="0.2"/>
    <row r="53528" x14ac:dyDescent="0.2"/>
    <row r="53529" x14ac:dyDescent="0.2"/>
    <row r="53530" x14ac:dyDescent="0.2"/>
    <row r="53531" x14ac:dyDescent="0.2"/>
    <row r="53532" x14ac:dyDescent="0.2"/>
    <row r="53533" x14ac:dyDescent="0.2"/>
    <row r="53534" x14ac:dyDescent="0.2"/>
    <row r="53535" x14ac:dyDescent="0.2"/>
    <row r="53536" x14ac:dyDescent="0.2"/>
    <row r="53537" x14ac:dyDescent="0.2"/>
    <row r="53538" x14ac:dyDescent="0.2"/>
    <row r="53539" x14ac:dyDescent="0.2"/>
    <row r="53540" x14ac:dyDescent="0.2"/>
    <row r="53541" x14ac:dyDescent="0.2"/>
    <row r="53542" x14ac:dyDescent="0.2"/>
    <row r="53543" x14ac:dyDescent="0.2"/>
    <row r="53544" x14ac:dyDescent="0.2"/>
    <row r="53545" x14ac:dyDescent="0.2"/>
    <row r="53546" x14ac:dyDescent="0.2"/>
    <row r="53547" x14ac:dyDescent="0.2"/>
    <row r="53548" x14ac:dyDescent="0.2"/>
    <row r="53549" x14ac:dyDescent="0.2"/>
    <row r="53550" x14ac:dyDescent="0.2"/>
    <row r="53551" x14ac:dyDescent="0.2"/>
    <row r="53552" x14ac:dyDescent="0.2"/>
    <row r="53553" x14ac:dyDescent="0.2"/>
    <row r="53554" x14ac:dyDescent="0.2"/>
    <row r="53555" x14ac:dyDescent="0.2"/>
    <row r="53556" x14ac:dyDescent="0.2"/>
    <row r="53557" x14ac:dyDescent="0.2"/>
    <row r="53558" x14ac:dyDescent="0.2"/>
    <row r="53559" x14ac:dyDescent="0.2"/>
    <row r="53560" x14ac:dyDescent="0.2"/>
    <row r="53561" x14ac:dyDescent="0.2"/>
    <row r="53562" x14ac:dyDescent="0.2"/>
    <row r="53563" x14ac:dyDescent="0.2"/>
    <row r="53564" x14ac:dyDescent="0.2"/>
    <row r="53565" x14ac:dyDescent="0.2"/>
    <row r="53566" x14ac:dyDescent="0.2"/>
    <row r="53567" x14ac:dyDescent="0.2"/>
    <row r="53568" x14ac:dyDescent="0.2"/>
    <row r="53569" x14ac:dyDescent="0.2"/>
    <row r="53570" x14ac:dyDescent="0.2"/>
    <row r="53571" x14ac:dyDescent="0.2"/>
    <row r="53572" x14ac:dyDescent="0.2"/>
    <row r="53573" x14ac:dyDescent="0.2"/>
    <row r="53574" x14ac:dyDescent="0.2"/>
    <row r="53575" x14ac:dyDescent="0.2"/>
    <row r="53576" x14ac:dyDescent="0.2"/>
    <row r="53577" x14ac:dyDescent="0.2"/>
    <row r="53578" x14ac:dyDescent="0.2"/>
    <row r="53579" x14ac:dyDescent="0.2"/>
    <row r="53580" x14ac:dyDescent="0.2"/>
    <row r="53581" x14ac:dyDescent="0.2"/>
    <row r="53582" x14ac:dyDescent="0.2"/>
    <row r="53583" x14ac:dyDescent="0.2"/>
    <row r="53584" x14ac:dyDescent="0.2"/>
    <row r="53585" x14ac:dyDescent="0.2"/>
    <row r="53586" x14ac:dyDescent="0.2"/>
    <row r="53587" x14ac:dyDescent="0.2"/>
    <row r="53588" x14ac:dyDescent="0.2"/>
    <row r="53589" x14ac:dyDescent="0.2"/>
    <row r="53590" x14ac:dyDescent="0.2"/>
    <row r="53591" x14ac:dyDescent="0.2"/>
    <row r="53592" x14ac:dyDescent="0.2"/>
    <row r="53593" x14ac:dyDescent="0.2"/>
    <row r="53594" x14ac:dyDescent="0.2"/>
    <row r="53595" x14ac:dyDescent="0.2"/>
    <row r="53596" x14ac:dyDescent="0.2"/>
    <row r="53597" x14ac:dyDescent="0.2"/>
    <row r="53598" x14ac:dyDescent="0.2"/>
    <row r="53599" x14ac:dyDescent="0.2"/>
    <row r="53600" x14ac:dyDescent="0.2"/>
    <row r="53601" x14ac:dyDescent="0.2"/>
    <row r="53602" x14ac:dyDescent="0.2"/>
    <row r="53603" x14ac:dyDescent="0.2"/>
    <row r="53604" x14ac:dyDescent="0.2"/>
    <row r="53605" x14ac:dyDescent="0.2"/>
    <row r="53606" x14ac:dyDescent="0.2"/>
    <row r="53607" x14ac:dyDescent="0.2"/>
    <row r="53608" x14ac:dyDescent="0.2"/>
    <row r="53609" x14ac:dyDescent="0.2"/>
    <row r="53610" x14ac:dyDescent="0.2"/>
    <row r="53611" x14ac:dyDescent="0.2"/>
    <row r="53612" x14ac:dyDescent="0.2"/>
    <row r="53613" x14ac:dyDescent="0.2"/>
    <row r="53614" x14ac:dyDescent="0.2"/>
    <row r="53615" x14ac:dyDescent="0.2"/>
    <row r="53616" x14ac:dyDescent="0.2"/>
    <row r="53617" x14ac:dyDescent="0.2"/>
    <row r="53618" x14ac:dyDescent="0.2"/>
    <row r="53619" x14ac:dyDescent="0.2"/>
    <row r="53620" x14ac:dyDescent="0.2"/>
    <row r="53621" x14ac:dyDescent="0.2"/>
    <row r="53622" x14ac:dyDescent="0.2"/>
    <row r="53623" x14ac:dyDescent="0.2"/>
    <row r="53624" x14ac:dyDescent="0.2"/>
    <row r="53625" x14ac:dyDescent="0.2"/>
    <row r="53626" x14ac:dyDescent="0.2"/>
    <row r="53627" x14ac:dyDescent="0.2"/>
    <row r="53628" x14ac:dyDescent="0.2"/>
    <row r="53629" x14ac:dyDescent="0.2"/>
    <row r="53630" x14ac:dyDescent="0.2"/>
    <row r="53631" x14ac:dyDescent="0.2"/>
    <row r="53632" x14ac:dyDescent="0.2"/>
    <row r="53633" x14ac:dyDescent="0.2"/>
    <row r="53634" x14ac:dyDescent="0.2"/>
    <row r="53635" x14ac:dyDescent="0.2"/>
    <row r="53636" x14ac:dyDescent="0.2"/>
    <row r="53637" x14ac:dyDescent="0.2"/>
    <row r="53638" x14ac:dyDescent="0.2"/>
    <row r="53639" x14ac:dyDescent="0.2"/>
    <row r="53640" x14ac:dyDescent="0.2"/>
    <row r="53641" x14ac:dyDescent="0.2"/>
    <row r="53642" x14ac:dyDescent="0.2"/>
    <row r="53643" x14ac:dyDescent="0.2"/>
    <row r="53644" x14ac:dyDescent="0.2"/>
    <row r="53645" x14ac:dyDescent="0.2"/>
    <row r="53646" x14ac:dyDescent="0.2"/>
    <row r="53647" x14ac:dyDescent="0.2"/>
    <row r="53648" x14ac:dyDescent="0.2"/>
    <row r="53649" x14ac:dyDescent="0.2"/>
    <row r="53650" x14ac:dyDescent="0.2"/>
    <row r="53651" x14ac:dyDescent="0.2"/>
    <row r="53652" x14ac:dyDescent="0.2"/>
    <row r="53653" x14ac:dyDescent="0.2"/>
    <row r="53654" x14ac:dyDescent="0.2"/>
    <row r="53655" x14ac:dyDescent="0.2"/>
    <row r="53656" x14ac:dyDescent="0.2"/>
    <row r="53657" x14ac:dyDescent="0.2"/>
    <row r="53658" x14ac:dyDescent="0.2"/>
    <row r="53659" x14ac:dyDescent="0.2"/>
    <row r="53660" x14ac:dyDescent="0.2"/>
    <row r="53661" x14ac:dyDescent="0.2"/>
    <row r="53662" x14ac:dyDescent="0.2"/>
    <row r="53663" x14ac:dyDescent="0.2"/>
    <row r="53664" x14ac:dyDescent="0.2"/>
    <row r="53665" x14ac:dyDescent="0.2"/>
    <row r="53666" x14ac:dyDescent="0.2"/>
    <row r="53667" x14ac:dyDescent="0.2"/>
    <row r="53668" x14ac:dyDescent="0.2"/>
    <row r="53669" x14ac:dyDescent="0.2"/>
    <row r="53670" x14ac:dyDescent="0.2"/>
    <row r="53671" x14ac:dyDescent="0.2"/>
    <row r="53672" x14ac:dyDescent="0.2"/>
    <row r="53673" x14ac:dyDescent="0.2"/>
    <row r="53674" x14ac:dyDescent="0.2"/>
    <row r="53675" x14ac:dyDescent="0.2"/>
    <row r="53676" x14ac:dyDescent="0.2"/>
    <row r="53677" x14ac:dyDescent="0.2"/>
    <row r="53678" x14ac:dyDescent="0.2"/>
    <row r="53679" x14ac:dyDescent="0.2"/>
    <row r="53680" x14ac:dyDescent="0.2"/>
    <row r="53681" x14ac:dyDescent="0.2"/>
    <row r="53682" x14ac:dyDescent="0.2"/>
    <row r="53683" x14ac:dyDescent="0.2"/>
    <row r="53684" x14ac:dyDescent="0.2"/>
    <row r="53685" x14ac:dyDescent="0.2"/>
    <row r="53686" x14ac:dyDescent="0.2"/>
    <row r="53687" x14ac:dyDescent="0.2"/>
    <row r="53688" x14ac:dyDescent="0.2"/>
    <row r="53689" x14ac:dyDescent="0.2"/>
    <row r="53690" x14ac:dyDescent="0.2"/>
    <row r="53691" x14ac:dyDescent="0.2"/>
    <row r="53692" x14ac:dyDescent="0.2"/>
    <row r="53693" x14ac:dyDescent="0.2"/>
    <row r="53694" x14ac:dyDescent="0.2"/>
    <row r="53695" x14ac:dyDescent="0.2"/>
    <row r="53696" x14ac:dyDescent="0.2"/>
    <row r="53697" x14ac:dyDescent="0.2"/>
    <row r="53698" x14ac:dyDescent="0.2"/>
    <row r="53699" x14ac:dyDescent="0.2"/>
    <row r="53700" x14ac:dyDescent="0.2"/>
    <row r="53701" x14ac:dyDescent="0.2"/>
    <row r="53702" x14ac:dyDescent="0.2"/>
    <row r="53703" x14ac:dyDescent="0.2"/>
    <row r="53704" x14ac:dyDescent="0.2"/>
    <row r="53705" x14ac:dyDescent="0.2"/>
    <row r="53706" x14ac:dyDescent="0.2"/>
    <row r="53707" x14ac:dyDescent="0.2"/>
    <row r="53708" x14ac:dyDescent="0.2"/>
    <row r="53709" x14ac:dyDescent="0.2"/>
    <row r="53710" x14ac:dyDescent="0.2"/>
    <row r="53711" x14ac:dyDescent="0.2"/>
    <row r="53712" x14ac:dyDescent="0.2"/>
    <row r="53713" x14ac:dyDescent="0.2"/>
    <row r="53714" x14ac:dyDescent="0.2"/>
    <row r="53715" x14ac:dyDescent="0.2"/>
    <row r="53716" x14ac:dyDescent="0.2"/>
    <row r="53717" x14ac:dyDescent="0.2"/>
    <row r="53718" x14ac:dyDescent="0.2"/>
    <row r="53719" x14ac:dyDescent="0.2"/>
    <row r="53720" x14ac:dyDescent="0.2"/>
    <row r="53721" x14ac:dyDescent="0.2"/>
    <row r="53722" x14ac:dyDescent="0.2"/>
    <row r="53723" x14ac:dyDescent="0.2"/>
    <row r="53724" x14ac:dyDescent="0.2"/>
    <row r="53725" x14ac:dyDescent="0.2"/>
    <row r="53726" x14ac:dyDescent="0.2"/>
    <row r="53727" x14ac:dyDescent="0.2"/>
    <row r="53728" x14ac:dyDescent="0.2"/>
    <row r="53729" x14ac:dyDescent="0.2"/>
    <row r="53730" x14ac:dyDescent="0.2"/>
    <row r="53731" x14ac:dyDescent="0.2"/>
    <row r="53732" x14ac:dyDescent="0.2"/>
    <row r="53733" x14ac:dyDescent="0.2"/>
    <row r="53734" x14ac:dyDescent="0.2"/>
    <row r="53735" x14ac:dyDescent="0.2"/>
    <row r="53736" x14ac:dyDescent="0.2"/>
    <row r="53737" x14ac:dyDescent="0.2"/>
    <row r="53738" x14ac:dyDescent="0.2"/>
    <row r="53739" x14ac:dyDescent="0.2"/>
    <row r="53740" x14ac:dyDescent="0.2"/>
    <row r="53741" x14ac:dyDescent="0.2"/>
    <row r="53742" x14ac:dyDescent="0.2"/>
    <row r="53743" x14ac:dyDescent="0.2"/>
    <row r="53744" x14ac:dyDescent="0.2"/>
    <row r="53745" x14ac:dyDescent="0.2"/>
    <row r="53746" x14ac:dyDescent="0.2"/>
    <row r="53747" x14ac:dyDescent="0.2"/>
    <row r="53748" x14ac:dyDescent="0.2"/>
    <row r="53749" x14ac:dyDescent="0.2"/>
    <row r="53750" x14ac:dyDescent="0.2"/>
    <row r="53751" x14ac:dyDescent="0.2"/>
    <row r="53752" x14ac:dyDescent="0.2"/>
    <row r="53753" x14ac:dyDescent="0.2"/>
    <row r="53754" x14ac:dyDescent="0.2"/>
    <row r="53755" x14ac:dyDescent="0.2"/>
    <row r="53756" x14ac:dyDescent="0.2"/>
    <row r="53757" x14ac:dyDescent="0.2"/>
    <row r="53758" x14ac:dyDescent="0.2"/>
    <row r="53759" x14ac:dyDescent="0.2"/>
    <row r="53760" x14ac:dyDescent="0.2"/>
    <row r="53761" x14ac:dyDescent="0.2"/>
    <row r="53762" x14ac:dyDescent="0.2"/>
    <row r="53763" x14ac:dyDescent="0.2"/>
    <row r="53764" x14ac:dyDescent="0.2"/>
    <row r="53765" x14ac:dyDescent="0.2"/>
    <row r="53766" x14ac:dyDescent="0.2"/>
    <row r="53767" x14ac:dyDescent="0.2"/>
    <row r="53768" x14ac:dyDescent="0.2"/>
    <row r="53769" x14ac:dyDescent="0.2"/>
    <row r="53770" x14ac:dyDescent="0.2"/>
    <row r="53771" x14ac:dyDescent="0.2"/>
    <row r="53772" x14ac:dyDescent="0.2"/>
    <row r="53773" x14ac:dyDescent="0.2"/>
    <row r="53774" x14ac:dyDescent="0.2"/>
    <row r="53775" x14ac:dyDescent="0.2"/>
    <row r="53776" x14ac:dyDescent="0.2"/>
    <row r="53777" x14ac:dyDescent="0.2"/>
    <row r="53778" x14ac:dyDescent="0.2"/>
    <row r="53779" x14ac:dyDescent="0.2"/>
    <row r="53780" x14ac:dyDescent="0.2"/>
    <row r="53781" x14ac:dyDescent="0.2"/>
    <row r="53782" x14ac:dyDescent="0.2"/>
    <row r="53783" x14ac:dyDescent="0.2"/>
    <row r="53784" x14ac:dyDescent="0.2"/>
    <row r="53785" x14ac:dyDescent="0.2"/>
    <row r="53786" x14ac:dyDescent="0.2"/>
    <row r="53787" x14ac:dyDescent="0.2"/>
    <row r="53788" x14ac:dyDescent="0.2"/>
    <row r="53789" x14ac:dyDescent="0.2"/>
    <row r="53790" x14ac:dyDescent="0.2"/>
    <row r="53791" x14ac:dyDescent="0.2"/>
    <row r="53792" x14ac:dyDescent="0.2"/>
    <row r="53793" x14ac:dyDescent="0.2"/>
    <row r="53794" x14ac:dyDescent="0.2"/>
    <row r="53795" x14ac:dyDescent="0.2"/>
    <row r="53796" x14ac:dyDescent="0.2"/>
    <row r="53797" x14ac:dyDescent="0.2"/>
    <row r="53798" x14ac:dyDescent="0.2"/>
    <row r="53799" x14ac:dyDescent="0.2"/>
    <row r="53800" x14ac:dyDescent="0.2"/>
    <row r="53801" x14ac:dyDescent="0.2"/>
    <row r="53802" x14ac:dyDescent="0.2"/>
    <row r="53803" x14ac:dyDescent="0.2"/>
    <row r="53804" x14ac:dyDescent="0.2"/>
    <row r="53805" x14ac:dyDescent="0.2"/>
    <row r="53806" x14ac:dyDescent="0.2"/>
    <row r="53807" x14ac:dyDescent="0.2"/>
    <row r="53808" x14ac:dyDescent="0.2"/>
    <row r="53809" x14ac:dyDescent="0.2"/>
    <row r="53810" x14ac:dyDescent="0.2"/>
    <row r="53811" x14ac:dyDescent="0.2"/>
    <row r="53812" x14ac:dyDescent="0.2"/>
    <row r="53813" x14ac:dyDescent="0.2"/>
    <row r="53814" x14ac:dyDescent="0.2"/>
    <row r="53815" x14ac:dyDescent="0.2"/>
    <row r="53816" x14ac:dyDescent="0.2"/>
    <row r="53817" x14ac:dyDescent="0.2"/>
    <row r="53818" x14ac:dyDescent="0.2"/>
    <row r="53819" x14ac:dyDescent="0.2"/>
    <row r="53820" x14ac:dyDescent="0.2"/>
    <row r="53821" x14ac:dyDescent="0.2"/>
    <row r="53822" x14ac:dyDescent="0.2"/>
    <row r="53823" x14ac:dyDescent="0.2"/>
    <row r="53824" x14ac:dyDescent="0.2"/>
    <row r="53825" x14ac:dyDescent="0.2"/>
    <row r="53826" x14ac:dyDescent="0.2"/>
    <row r="53827" x14ac:dyDescent="0.2"/>
    <row r="53828" x14ac:dyDescent="0.2"/>
    <row r="53829" x14ac:dyDescent="0.2"/>
    <row r="53830" x14ac:dyDescent="0.2"/>
    <row r="53831" x14ac:dyDescent="0.2"/>
    <row r="53832" x14ac:dyDescent="0.2"/>
    <row r="53833" x14ac:dyDescent="0.2"/>
    <row r="53834" x14ac:dyDescent="0.2"/>
    <row r="53835" x14ac:dyDescent="0.2"/>
    <row r="53836" x14ac:dyDescent="0.2"/>
    <row r="53837" x14ac:dyDescent="0.2"/>
    <row r="53838" x14ac:dyDescent="0.2"/>
    <row r="53839" x14ac:dyDescent="0.2"/>
    <row r="53840" x14ac:dyDescent="0.2"/>
    <row r="53841" x14ac:dyDescent="0.2"/>
    <row r="53842" x14ac:dyDescent="0.2"/>
    <row r="53843" x14ac:dyDescent="0.2"/>
    <row r="53844" x14ac:dyDescent="0.2"/>
    <row r="53845" x14ac:dyDescent="0.2"/>
    <row r="53846" x14ac:dyDescent="0.2"/>
    <row r="53847" x14ac:dyDescent="0.2"/>
    <row r="53848" x14ac:dyDescent="0.2"/>
    <row r="53849" x14ac:dyDescent="0.2"/>
    <row r="53850" x14ac:dyDescent="0.2"/>
    <row r="53851" x14ac:dyDescent="0.2"/>
    <row r="53852" x14ac:dyDescent="0.2"/>
    <row r="53853" x14ac:dyDescent="0.2"/>
    <row r="53854" x14ac:dyDescent="0.2"/>
    <row r="53855" x14ac:dyDescent="0.2"/>
    <row r="53856" x14ac:dyDescent="0.2"/>
    <row r="53857" x14ac:dyDescent="0.2"/>
    <row r="53858" x14ac:dyDescent="0.2"/>
    <row r="53859" x14ac:dyDescent="0.2"/>
    <row r="53860" x14ac:dyDescent="0.2"/>
    <row r="53861" x14ac:dyDescent="0.2"/>
    <row r="53862" x14ac:dyDescent="0.2"/>
    <row r="53863" x14ac:dyDescent="0.2"/>
    <row r="53864" x14ac:dyDescent="0.2"/>
    <row r="53865" x14ac:dyDescent="0.2"/>
    <row r="53866" x14ac:dyDescent="0.2"/>
    <row r="53867" x14ac:dyDescent="0.2"/>
    <row r="53868" x14ac:dyDescent="0.2"/>
    <row r="53869" x14ac:dyDescent="0.2"/>
    <row r="53870" x14ac:dyDescent="0.2"/>
    <row r="53871" x14ac:dyDescent="0.2"/>
    <row r="53872" x14ac:dyDescent="0.2"/>
    <row r="53873" x14ac:dyDescent="0.2"/>
    <row r="53874" x14ac:dyDescent="0.2"/>
    <row r="53875" x14ac:dyDescent="0.2"/>
    <row r="53876" x14ac:dyDescent="0.2"/>
    <row r="53877" x14ac:dyDescent="0.2"/>
    <row r="53878" x14ac:dyDescent="0.2"/>
    <row r="53879" x14ac:dyDescent="0.2"/>
    <row r="53880" x14ac:dyDescent="0.2"/>
    <row r="53881" x14ac:dyDescent="0.2"/>
    <row r="53882" x14ac:dyDescent="0.2"/>
    <row r="53883" x14ac:dyDescent="0.2"/>
    <row r="53884" x14ac:dyDescent="0.2"/>
    <row r="53885" x14ac:dyDescent="0.2"/>
    <row r="53886" x14ac:dyDescent="0.2"/>
    <row r="53887" x14ac:dyDescent="0.2"/>
    <row r="53888" x14ac:dyDescent="0.2"/>
    <row r="53889" x14ac:dyDescent="0.2"/>
    <row r="53890" x14ac:dyDescent="0.2"/>
    <row r="53891" x14ac:dyDescent="0.2"/>
    <row r="53892" x14ac:dyDescent="0.2"/>
    <row r="53893" x14ac:dyDescent="0.2"/>
    <row r="53894" x14ac:dyDescent="0.2"/>
    <row r="53895" x14ac:dyDescent="0.2"/>
    <row r="53896" x14ac:dyDescent="0.2"/>
    <row r="53897" x14ac:dyDescent="0.2"/>
    <row r="53898" x14ac:dyDescent="0.2"/>
    <row r="53899" x14ac:dyDescent="0.2"/>
    <row r="53900" x14ac:dyDescent="0.2"/>
    <row r="53901" x14ac:dyDescent="0.2"/>
    <row r="53902" x14ac:dyDescent="0.2"/>
    <row r="53903" x14ac:dyDescent="0.2"/>
    <row r="53904" x14ac:dyDescent="0.2"/>
    <row r="53905" x14ac:dyDescent="0.2"/>
    <row r="53906" x14ac:dyDescent="0.2"/>
    <row r="53907" x14ac:dyDescent="0.2"/>
    <row r="53908" x14ac:dyDescent="0.2"/>
    <row r="53909" x14ac:dyDescent="0.2"/>
    <row r="53910" x14ac:dyDescent="0.2"/>
    <row r="53911" x14ac:dyDescent="0.2"/>
    <row r="53912" x14ac:dyDescent="0.2"/>
    <row r="53913" x14ac:dyDescent="0.2"/>
    <row r="53914" x14ac:dyDescent="0.2"/>
    <row r="53915" x14ac:dyDescent="0.2"/>
    <row r="53916" x14ac:dyDescent="0.2"/>
    <row r="53917" x14ac:dyDescent="0.2"/>
    <row r="53918" x14ac:dyDescent="0.2"/>
    <row r="53919" x14ac:dyDescent="0.2"/>
    <row r="53920" x14ac:dyDescent="0.2"/>
    <row r="53921" x14ac:dyDescent="0.2"/>
    <row r="53922" x14ac:dyDescent="0.2"/>
    <row r="53923" x14ac:dyDescent="0.2"/>
    <row r="53924" x14ac:dyDescent="0.2"/>
    <row r="53925" x14ac:dyDescent="0.2"/>
    <row r="53926" x14ac:dyDescent="0.2"/>
    <row r="53927" x14ac:dyDescent="0.2"/>
    <row r="53928" x14ac:dyDescent="0.2"/>
    <row r="53929" x14ac:dyDescent="0.2"/>
    <row r="53930" x14ac:dyDescent="0.2"/>
    <row r="53931" x14ac:dyDescent="0.2"/>
    <row r="53932" x14ac:dyDescent="0.2"/>
    <row r="53933" x14ac:dyDescent="0.2"/>
    <row r="53934" x14ac:dyDescent="0.2"/>
    <row r="53935" x14ac:dyDescent="0.2"/>
    <row r="53936" x14ac:dyDescent="0.2"/>
    <row r="53937" x14ac:dyDescent="0.2"/>
    <row r="53938" x14ac:dyDescent="0.2"/>
    <row r="53939" x14ac:dyDescent="0.2"/>
    <row r="53940" x14ac:dyDescent="0.2"/>
    <row r="53941" x14ac:dyDescent="0.2"/>
    <row r="53942" x14ac:dyDescent="0.2"/>
    <row r="53943" x14ac:dyDescent="0.2"/>
    <row r="53944" x14ac:dyDescent="0.2"/>
    <row r="53945" x14ac:dyDescent="0.2"/>
    <row r="53946" x14ac:dyDescent="0.2"/>
    <row r="53947" x14ac:dyDescent="0.2"/>
    <row r="53948" x14ac:dyDescent="0.2"/>
    <row r="53949" x14ac:dyDescent="0.2"/>
    <row r="53950" x14ac:dyDescent="0.2"/>
    <row r="53951" x14ac:dyDescent="0.2"/>
    <row r="53952" x14ac:dyDescent="0.2"/>
    <row r="53953" x14ac:dyDescent="0.2"/>
    <row r="53954" x14ac:dyDescent="0.2"/>
    <row r="53955" x14ac:dyDescent="0.2"/>
    <row r="53956" x14ac:dyDescent="0.2"/>
    <row r="53957" x14ac:dyDescent="0.2"/>
    <row r="53958" x14ac:dyDescent="0.2"/>
    <row r="53959" x14ac:dyDescent="0.2"/>
    <row r="53960" x14ac:dyDescent="0.2"/>
    <row r="53961" x14ac:dyDescent="0.2"/>
    <row r="53962" x14ac:dyDescent="0.2"/>
    <row r="53963" x14ac:dyDescent="0.2"/>
    <row r="53964" x14ac:dyDescent="0.2"/>
    <row r="53965" x14ac:dyDescent="0.2"/>
    <row r="53966" x14ac:dyDescent="0.2"/>
    <row r="53967" x14ac:dyDescent="0.2"/>
    <row r="53968" x14ac:dyDescent="0.2"/>
    <row r="53969" x14ac:dyDescent="0.2"/>
    <row r="53970" x14ac:dyDescent="0.2"/>
    <row r="53971" x14ac:dyDescent="0.2"/>
    <row r="53972" x14ac:dyDescent="0.2"/>
    <row r="53973" x14ac:dyDescent="0.2"/>
    <row r="53974" x14ac:dyDescent="0.2"/>
    <row r="53975" x14ac:dyDescent="0.2"/>
    <row r="53976" x14ac:dyDescent="0.2"/>
    <row r="53977" x14ac:dyDescent="0.2"/>
    <row r="53978" x14ac:dyDescent="0.2"/>
    <row r="53979" x14ac:dyDescent="0.2"/>
    <row r="53980" x14ac:dyDescent="0.2"/>
    <row r="53981" x14ac:dyDescent="0.2"/>
    <row r="53982" x14ac:dyDescent="0.2"/>
    <row r="53983" x14ac:dyDescent="0.2"/>
    <row r="53984" x14ac:dyDescent="0.2"/>
    <row r="53985" x14ac:dyDescent="0.2"/>
    <row r="53986" x14ac:dyDescent="0.2"/>
    <row r="53987" x14ac:dyDescent="0.2"/>
    <row r="53988" x14ac:dyDescent="0.2"/>
    <row r="53989" x14ac:dyDescent="0.2"/>
    <row r="53990" x14ac:dyDescent="0.2"/>
    <row r="53991" x14ac:dyDescent="0.2"/>
    <row r="53992" x14ac:dyDescent="0.2"/>
    <row r="53993" x14ac:dyDescent="0.2"/>
    <row r="53994" x14ac:dyDescent="0.2"/>
    <row r="53995" x14ac:dyDescent="0.2"/>
    <row r="53996" x14ac:dyDescent="0.2"/>
    <row r="53997" x14ac:dyDescent="0.2"/>
    <row r="53998" x14ac:dyDescent="0.2"/>
    <row r="53999" x14ac:dyDescent="0.2"/>
    <row r="54000" x14ac:dyDescent="0.2"/>
    <row r="54001" x14ac:dyDescent="0.2"/>
    <row r="54002" x14ac:dyDescent="0.2"/>
    <row r="54003" x14ac:dyDescent="0.2"/>
    <row r="54004" x14ac:dyDescent="0.2"/>
    <row r="54005" x14ac:dyDescent="0.2"/>
    <row r="54006" x14ac:dyDescent="0.2"/>
    <row r="54007" x14ac:dyDescent="0.2"/>
    <row r="54008" x14ac:dyDescent="0.2"/>
    <row r="54009" x14ac:dyDescent="0.2"/>
    <row r="54010" x14ac:dyDescent="0.2"/>
    <row r="54011" x14ac:dyDescent="0.2"/>
    <row r="54012" x14ac:dyDescent="0.2"/>
    <row r="54013" x14ac:dyDescent="0.2"/>
    <row r="54014" x14ac:dyDescent="0.2"/>
    <row r="54015" x14ac:dyDescent="0.2"/>
    <row r="54016" x14ac:dyDescent="0.2"/>
    <row r="54017" x14ac:dyDescent="0.2"/>
    <row r="54018" x14ac:dyDescent="0.2"/>
    <row r="54019" x14ac:dyDescent="0.2"/>
    <row r="54020" x14ac:dyDescent="0.2"/>
    <row r="54021" x14ac:dyDescent="0.2"/>
    <row r="54022" x14ac:dyDescent="0.2"/>
    <row r="54023" x14ac:dyDescent="0.2"/>
    <row r="54024" x14ac:dyDescent="0.2"/>
    <row r="54025" x14ac:dyDescent="0.2"/>
    <row r="54026" x14ac:dyDescent="0.2"/>
    <row r="54027" x14ac:dyDescent="0.2"/>
    <row r="54028" x14ac:dyDescent="0.2"/>
    <row r="54029" x14ac:dyDescent="0.2"/>
    <row r="54030" x14ac:dyDescent="0.2"/>
    <row r="54031" x14ac:dyDescent="0.2"/>
    <row r="54032" x14ac:dyDescent="0.2"/>
    <row r="54033" x14ac:dyDescent="0.2"/>
    <row r="54034" x14ac:dyDescent="0.2"/>
    <row r="54035" x14ac:dyDescent="0.2"/>
    <row r="54036" x14ac:dyDescent="0.2"/>
    <row r="54037" x14ac:dyDescent="0.2"/>
    <row r="54038" x14ac:dyDescent="0.2"/>
    <row r="54039" x14ac:dyDescent="0.2"/>
    <row r="54040" x14ac:dyDescent="0.2"/>
    <row r="54041" x14ac:dyDescent="0.2"/>
    <row r="54042" x14ac:dyDescent="0.2"/>
    <row r="54043" x14ac:dyDescent="0.2"/>
    <row r="54044" x14ac:dyDescent="0.2"/>
    <row r="54045" x14ac:dyDescent="0.2"/>
    <row r="54046" x14ac:dyDescent="0.2"/>
    <row r="54047" x14ac:dyDescent="0.2"/>
    <row r="54048" x14ac:dyDescent="0.2"/>
    <row r="54049" x14ac:dyDescent="0.2"/>
    <row r="54050" x14ac:dyDescent="0.2"/>
    <row r="54051" x14ac:dyDescent="0.2"/>
    <row r="54052" x14ac:dyDescent="0.2"/>
    <row r="54053" x14ac:dyDescent="0.2"/>
    <row r="54054" x14ac:dyDescent="0.2"/>
    <row r="54055" x14ac:dyDescent="0.2"/>
    <row r="54056" x14ac:dyDescent="0.2"/>
    <row r="54057" x14ac:dyDescent="0.2"/>
    <row r="54058" x14ac:dyDescent="0.2"/>
    <row r="54059" x14ac:dyDescent="0.2"/>
    <row r="54060" x14ac:dyDescent="0.2"/>
    <row r="54061" x14ac:dyDescent="0.2"/>
    <row r="54062" x14ac:dyDescent="0.2"/>
    <row r="54063" x14ac:dyDescent="0.2"/>
    <row r="54064" x14ac:dyDescent="0.2"/>
    <row r="54065" x14ac:dyDescent="0.2"/>
    <row r="54066" x14ac:dyDescent="0.2"/>
    <row r="54067" x14ac:dyDescent="0.2"/>
    <row r="54068" x14ac:dyDescent="0.2"/>
    <row r="54069" x14ac:dyDescent="0.2"/>
    <row r="54070" x14ac:dyDescent="0.2"/>
    <row r="54071" x14ac:dyDescent="0.2"/>
    <row r="54072" x14ac:dyDescent="0.2"/>
    <row r="54073" x14ac:dyDescent="0.2"/>
    <row r="54074" x14ac:dyDescent="0.2"/>
    <row r="54075" x14ac:dyDescent="0.2"/>
    <row r="54076" x14ac:dyDescent="0.2"/>
    <row r="54077" x14ac:dyDescent="0.2"/>
    <row r="54078" x14ac:dyDescent="0.2"/>
    <row r="54079" x14ac:dyDescent="0.2"/>
    <row r="54080" x14ac:dyDescent="0.2"/>
    <row r="54081" x14ac:dyDescent="0.2"/>
    <row r="54082" x14ac:dyDescent="0.2"/>
    <row r="54083" x14ac:dyDescent="0.2"/>
    <row r="54084" x14ac:dyDescent="0.2"/>
    <row r="54085" x14ac:dyDescent="0.2"/>
    <row r="54086" x14ac:dyDescent="0.2"/>
    <row r="54087" x14ac:dyDescent="0.2"/>
    <row r="54088" x14ac:dyDescent="0.2"/>
    <row r="54089" x14ac:dyDescent="0.2"/>
    <row r="54090" x14ac:dyDescent="0.2"/>
    <row r="54091" x14ac:dyDescent="0.2"/>
    <row r="54092" x14ac:dyDescent="0.2"/>
    <row r="54093" x14ac:dyDescent="0.2"/>
    <row r="54094" x14ac:dyDescent="0.2"/>
    <row r="54095" x14ac:dyDescent="0.2"/>
    <row r="54096" x14ac:dyDescent="0.2"/>
    <row r="54097" x14ac:dyDescent="0.2"/>
    <row r="54098" x14ac:dyDescent="0.2"/>
    <row r="54099" x14ac:dyDescent="0.2"/>
    <row r="54100" x14ac:dyDescent="0.2"/>
    <row r="54101" x14ac:dyDescent="0.2"/>
    <row r="54102" x14ac:dyDescent="0.2"/>
    <row r="54103" x14ac:dyDescent="0.2"/>
    <row r="54104" x14ac:dyDescent="0.2"/>
    <row r="54105" x14ac:dyDescent="0.2"/>
    <row r="54106" x14ac:dyDescent="0.2"/>
    <row r="54107" x14ac:dyDescent="0.2"/>
    <row r="54108" x14ac:dyDescent="0.2"/>
    <row r="54109" x14ac:dyDescent="0.2"/>
    <row r="54110" x14ac:dyDescent="0.2"/>
    <row r="54111" x14ac:dyDescent="0.2"/>
    <row r="54112" x14ac:dyDescent="0.2"/>
    <row r="54113" x14ac:dyDescent="0.2"/>
    <row r="54114" x14ac:dyDescent="0.2"/>
    <row r="54115" x14ac:dyDescent="0.2"/>
    <row r="54116" x14ac:dyDescent="0.2"/>
    <row r="54117" x14ac:dyDescent="0.2"/>
    <row r="54118" x14ac:dyDescent="0.2"/>
    <row r="54119" x14ac:dyDescent="0.2"/>
    <row r="54120" x14ac:dyDescent="0.2"/>
    <row r="54121" x14ac:dyDescent="0.2"/>
    <row r="54122" x14ac:dyDescent="0.2"/>
    <row r="54123" x14ac:dyDescent="0.2"/>
    <row r="54124" x14ac:dyDescent="0.2"/>
    <row r="54125" x14ac:dyDescent="0.2"/>
    <row r="54126" x14ac:dyDescent="0.2"/>
    <row r="54127" x14ac:dyDescent="0.2"/>
    <row r="54128" x14ac:dyDescent="0.2"/>
    <row r="54129" x14ac:dyDescent="0.2"/>
    <row r="54130" x14ac:dyDescent="0.2"/>
    <row r="54131" x14ac:dyDescent="0.2"/>
    <row r="54132" x14ac:dyDescent="0.2"/>
    <row r="54133" x14ac:dyDescent="0.2"/>
    <row r="54134" x14ac:dyDescent="0.2"/>
    <row r="54135" x14ac:dyDescent="0.2"/>
    <row r="54136" x14ac:dyDescent="0.2"/>
    <row r="54137" x14ac:dyDescent="0.2"/>
    <row r="54138" x14ac:dyDescent="0.2"/>
    <row r="54139" x14ac:dyDescent="0.2"/>
    <row r="54140" x14ac:dyDescent="0.2"/>
    <row r="54141" x14ac:dyDescent="0.2"/>
    <row r="54142" x14ac:dyDescent="0.2"/>
    <row r="54143" x14ac:dyDescent="0.2"/>
    <row r="54144" x14ac:dyDescent="0.2"/>
    <row r="54145" x14ac:dyDescent="0.2"/>
    <row r="54146" x14ac:dyDescent="0.2"/>
    <row r="54147" x14ac:dyDescent="0.2"/>
    <row r="54148" x14ac:dyDescent="0.2"/>
    <row r="54149" x14ac:dyDescent="0.2"/>
    <row r="54150" x14ac:dyDescent="0.2"/>
    <row r="54151" x14ac:dyDescent="0.2"/>
    <row r="54152" x14ac:dyDescent="0.2"/>
    <row r="54153" x14ac:dyDescent="0.2"/>
    <row r="54154" x14ac:dyDescent="0.2"/>
    <row r="54155" x14ac:dyDescent="0.2"/>
    <row r="54156" x14ac:dyDescent="0.2"/>
    <row r="54157" x14ac:dyDescent="0.2"/>
    <row r="54158" x14ac:dyDescent="0.2"/>
    <row r="54159" x14ac:dyDescent="0.2"/>
    <row r="54160" x14ac:dyDescent="0.2"/>
    <row r="54161" x14ac:dyDescent="0.2"/>
    <row r="54162" x14ac:dyDescent="0.2"/>
    <row r="54163" x14ac:dyDescent="0.2"/>
    <row r="54164" x14ac:dyDescent="0.2"/>
    <row r="54165" x14ac:dyDescent="0.2"/>
    <row r="54166" x14ac:dyDescent="0.2"/>
    <row r="54167" x14ac:dyDescent="0.2"/>
    <row r="54168" x14ac:dyDescent="0.2"/>
    <row r="54169" x14ac:dyDescent="0.2"/>
    <row r="54170" x14ac:dyDescent="0.2"/>
    <row r="54171" x14ac:dyDescent="0.2"/>
    <row r="54172" x14ac:dyDescent="0.2"/>
    <row r="54173" x14ac:dyDescent="0.2"/>
    <row r="54174" x14ac:dyDescent="0.2"/>
    <row r="54175" x14ac:dyDescent="0.2"/>
    <row r="54176" x14ac:dyDescent="0.2"/>
    <row r="54177" x14ac:dyDescent="0.2"/>
    <row r="54178" x14ac:dyDescent="0.2"/>
    <row r="54179" x14ac:dyDescent="0.2"/>
    <row r="54180" x14ac:dyDescent="0.2"/>
    <row r="54181" x14ac:dyDescent="0.2"/>
    <row r="54182" x14ac:dyDescent="0.2"/>
    <row r="54183" x14ac:dyDescent="0.2"/>
    <row r="54184" x14ac:dyDescent="0.2"/>
    <row r="54185" x14ac:dyDescent="0.2"/>
    <row r="54186" x14ac:dyDescent="0.2"/>
    <row r="54187" x14ac:dyDescent="0.2"/>
    <row r="54188" x14ac:dyDescent="0.2"/>
    <row r="54189" x14ac:dyDescent="0.2"/>
    <row r="54190" x14ac:dyDescent="0.2"/>
    <row r="54191" x14ac:dyDescent="0.2"/>
    <row r="54192" x14ac:dyDescent="0.2"/>
    <row r="54193" x14ac:dyDescent="0.2"/>
    <row r="54194" x14ac:dyDescent="0.2"/>
    <row r="54195" x14ac:dyDescent="0.2"/>
    <row r="54196" x14ac:dyDescent="0.2"/>
    <row r="54197" x14ac:dyDescent="0.2"/>
    <row r="54198" x14ac:dyDescent="0.2"/>
    <row r="54199" x14ac:dyDescent="0.2"/>
    <row r="54200" x14ac:dyDescent="0.2"/>
    <row r="54201" x14ac:dyDescent="0.2"/>
    <row r="54202" x14ac:dyDescent="0.2"/>
    <row r="54203" x14ac:dyDescent="0.2"/>
    <row r="54204" x14ac:dyDescent="0.2"/>
    <row r="54205" x14ac:dyDescent="0.2"/>
    <row r="54206" x14ac:dyDescent="0.2"/>
    <row r="54207" x14ac:dyDescent="0.2"/>
    <row r="54208" x14ac:dyDescent="0.2"/>
    <row r="54209" x14ac:dyDescent="0.2"/>
    <row r="54210" x14ac:dyDescent="0.2"/>
    <row r="54211" x14ac:dyDescent="0.2"/>
    <row r="54212" x14ac:dyDescent="0.2"/>
    <row r="54213" x14ac:dyDescent="0.2"/>
    <row r="54214" x14ac:dyDescent="0.2"/>
    <row r="54215" x14ac:dyDescent="0.2"/>
    <row r="54216" x14ac:dyDescent="0.2"/>
    <row r="54217" x14ac:dyDescent="0.2"/>
    <row r="54218" x14ac:dyDescent="0.2"/>
    <row r="54219" x14ac:dyDescent="0.2"/>
    <row r="54220" x14ac:dyDescent="0.2"/>
    <row r="54221" x14ac:dyDescent="0.2"/>
    <row r="54222" x14ac:dyDescent="0.2"/>
    <row r="54223" x14ac:dyDescent="0.2"/>
    <row r="54224" x14ac:dyDescent="0.2"/>
    <row r="54225" x14ac:dyDescent="0.2"/>
    <row r="54226" x14ac:dyDescent="0.2"/>
    <row r="54227" x14ac:dyDescent="0.2"/>
    <row r="54228" x14ac:dyDescent="0.2"/>
    <row r="54229" x14ac:dyDescent="0.2"/>
    <row r="54230" x14ac:dyDescent="0.2"/>
    <row r="54231" x14ac:dyDescent="0.2"/>
    <row r="54232" x14ac:dyDescent="0.2"/>
    <row r="54233" x14ac:dyDescent="0.2"/>
    <row r="54234" x14ac:dyDescent="0.2"/>
    <row r="54235" x14ac:dyDescent="0.2"/>
    <row r="54236" x14ac:dyDescent="0.2"/>
    <row r="54237" x14ac:dyDescent="0.2"/>
    <row r="54238" x14ac:dyDescent="0.2"/>
    <row r="54239" x14ac:dyDescent="0.2"/>
    <row r="54240" x14ac:dyDescent="0.2"/>
    <row r="54241" x14ac:dyDescent="0.2"/>
    <row r="54242" x14ac:dyDescent="0.2"/>
    <row r="54243" x14ac:dyDescent="0.2"/>
    <row r="54244" x14ac:dyDescent="0.2"/>
    <row r="54245" x14ac:dyDescent="0.2"/>
    <row r="54246" x14ac:dyDescent="0.2"/>
    <row r="54247" x14ac:dyDescent="0.2"/>
    <row r="54248" x14ac:dyDescent="0.2"/>
    <row r="54249" x14ac:dyDescent="0.2"/>
    <row r="54250" x14ac:dyDescent="0.2"/>
    <row r="54251" x14ac:dyDescent="0.2"/>
    <row r="54252" x14ac:dyDescent="0.2"/>
    <row r="54253" x14ac:dyDescent="0.2"/>
    <row r="54254" x14ac:dyDescent="0.2"/>
    <row r="54255" x14ac:dyDescent="0.2"/>
    <row r="54256" x14ac:dyDescent="0.2"/>
    <row r="54257" x14ac:dyDescent="0.2"/>
    <row r="54258" x14ac:dyDescent="0.2"/>
    <row r="54259" x14ac:dyDescent="0.2"/>
    <row r="54260" x14ac:dyDescent="0.2"/>
    <row r="54261" x14ac:dyDescent="0.2"/>
    <row r="54262" x14ac:dyDescent="0.2"/>
    <row r="54263" x14ac:dyDescent="0.2"/>
    <row r="54264" x14ac:dyDescent="0.2"/>
    <row r="54265" x14ac:dyDescent="0.2"/>
    <row r="54266" x14ac:dyDescent="0.2"/>
    <row r="54267" x14ac:dyDescent="0.2"/>
    <row r="54268" x14ac:dyDescent="0.2"/>
    <row r="54269" x14ac:dyDescent="0.2"/>
    <row r="54270" x14ac:dyDescent="0.2"/>
    <row r="54271" x14ac:dyDescent="0.2"/>
    <row r="54272" x14ac:dyDescent="0.2"/>
    <row r="54273" x14ac:dyDescent="0.2"/>
    <row r="54274" x14ac:dyDescent="0.2"/>
    <row r="54275" x14ac:dyDescent="0.2"/>
    <row r="54276" x14ac:dyDescent="0.2"/>
    <row r="54277" x14ac:dyDescent="0.2"/>
    <row r="54278" x14ac:dyDescent="0.2"/>
    <row r="54279" x14ac:dyDescent="0.2"/>
    <row r="54280" x14ac:dyDescent="0.2"/>
    <row r="54281" x14ac:dyDescent="0.2"/>
    <row r="54282" x14ac:dyDescent="0.2"/>
    <row r="54283" x14ac:dyDescent="0.2"/>
    <row r="54284" x14ac:dyDescent="0.2"/>
    <row r="54285" x14ac:dyDescent="0.2"/>
    <row r="54286" x14ac:dyDescent="0.2"/>
    <row r="54287" x14ac:dyDescent="0.2"/>
    <row r="54288" x14ac:dyDescent="0.2"/>
    <row r="54289" x14ac:dyDescent="0.2"/>
    <row r="54290" x14ac:dyDescent="0.2"/>
    <row r="54291" x14ac:dyDescent="0.2"/>
    <row r="54292" x14ac:dyDescent="0.2"/>
    <row r="54293" x14ac:dyDescent="0.2"/>
    <row r="54294" x14ac:dyDescent="0.2"/>
    <row r="54295" x14ac:dyDescent="0.2"/>
    <row r="54296" x14ac:dyDescent="0.2"/>
    <row r="54297" x14ac:dyDescent="0.2"/>
    <row r="54298" x14ac:dyDescent="0.2"/>
    <row r="54299" x14ac:dyDescent="0.2"/>
    <row r="54300" x14ac:dyDescent="0.2"/>
    <row r="54301" x14ac:dyDescent="0.2"/>
    <row r="54302" x14ac:dyDescent="0.2"/>
    <row r="54303" x14ac:dyDescent="0.2"/>
    <row r="54304" x14ac:dyDescent="0.2"/>
    <row r="54305" x14ac:dyDescent="0.2"/>
    <row r="54306" x14ac:dyDescent="0.2"/>
    <row r="54307" x14ac:dyDescent="0.2"/>
    <row r="54308" x14ac:dyDescent="0.2"/>
    <row r="54309" x14ac:dyDescent="0.2"/>
    <row r="54310" x14ac:dyDescent="0.2"/>
    <row r="54311" x14ac:dyDescent="0.2"/>
    <row r="54312" x14ac:dyDescent="0.2"/>
    <row r="54313" x14ac:dyDescent="0.2"/>
    <row r="54314" x14ac:dyDescent="0.2"/>
    <row r="54315" x14ac:dyDescent="0.2"/>
    <row r="54316" x14ac:dyDescent="0.2"/>
    <row r="54317" x14ac:dyDescent="0.2"/>
    <row r="54318" x14ac:dyDescent="0.2"/>
    <row r="54319" x14ac:dyDescent="0.2"/>
    <row r="54320" x14ac:dyDescent="0.2"/>
    <row r="54321" x14ac:dyDescent="0.2"/>
    <row r="54322" x14ac:dyDescent="0.2"/>
    <row r="54323" x14ac:dyDescent="0.2"/>
    <row r="54324" x14ac:dyDescent="0.2"/>
    <row r="54325" x14ac:dyDescent="0.2"/>
    <row r="54326" x14ac:dyDescent="0.2"/>
    <row r="54327" x14ac:dyDescent="0.2"/>
    <row r="54328" x14ac:dyDescent="0.2"/>
    <row r="54329" x14ac:dyDescent="0.2"/>
    <row r="54330" x14ac:dyDescent="0.2"/>
    <row r="54331" x14ac:dyDescent="0.2"/>
    <row r="54332" x14ac:dyDescent="0.2"/>
    <row r="54333" x14ac:dyDescent="0.2"/>
    <row r="54334" x14ac:dyDescent="0.2"/>
    <row r="54335" x14ac:dyDescent="0.2"/>
    <row r="54336" x14ac:dyDescent="0.2"/>
    <row r="54337" x14ac:dyDescent="0.2"/>
    <row r="54338" x14ac:dyDescent="0.2"/>
    <row r="54339" x14ac:dyDescent="0.2"/>
    <row r="54340" x14ac:dyDescent="0.2"/>
    <row r="54341" x14ac:dyDescent="0.2"/>
    <row r="54342" x14ac:dyDescent="0.2"/>
    <row r="54343" x14ac:dyDescent="0.2"/>
    <row r="54344" x14ac:dyDescent="0.2"/>
    <row r="54345" x14ac:dyDescent="0.2"/>
    <row r="54346" x14ac:dyDescent="0.2"/>
    <row r="54347" x14ac:dyDescent="0.2"/>
    <row r="54348" x14ac:dyDescent="0.2"/>
    <row r="54349" x14ac:dyDescent="0.2"/>
    <row r="54350" x14ac:dyDescent="0.2"/>
    <row r="54351" x14ac:dyDescent="0.2"/>
    <row r="54352" x14ac:dyDescent="0.2"/>
    <row r="54353" x14ac:dyDescent="0.2"/>
    <row r="54354" x14ac:dyDescent="0.2"/>
    <row r="54355" x14ac:dyDescent="0.2"/>
    <row r="54356" x14ac:dyDescent="0.2"/>
    <row r="54357" x14ac:dyDescent="0.2"/>
    <row r="54358" x14ac:dyDescent="0.2"/>
    <row r="54359" x14ac:dyDescent="0.2"/>
    <row r="54360" x14ac:dyDescent="0.2"/>
    <row r="54361" x14ac:dyDescent="0.2"/>
    <row r="54362" x14ac:dyDescent="0.2"/>
    <row r="54363" x14ac:dyDescent="0.2"/>
    <row r="54364" x14ac:dyDescent="0.2"/>
    <row r="54365" x14ac:dyDescent="0.2"/>
    <row r="54366" x14ac:dyDescent="0.2"/>
    <row r="54367" x14ac:dyDescent="0.2"/>
    <row r="54368" x14ac:dyDescent="0.2"/>
    <row r="54369" x14ac:dyDescent="0.2"/>
    <row r="54370" x14ac:dyDescent="0.2"/>
    <row r="54371" x14ac:dyDescent="0.2"/>
    <row r="54372" x14ac:dyDescent="0.2"/>
    <row r="54373" x14ac:dyDescent="0.2"/>
    <row r="54374" x14ac:dyDescent="0.2"/>
    <row r="54375" x14ac:dyDescent="0.2"/>
    <row r="54376" x14ac:dyDescent="0.2"/>
    <row r="54377" x14ac:dyDescent="0.2"/>
    <row r="54378" x14ac:dyDescent="0.2"/>
    <row r="54379" x14ac:dyDescent="0.2"/>
    <row r="54380" x14ac:dyDescent="0.2"/>
    <row r="54381" x14ac:dyDescent="0.2"/>
    <row r="54382" x14ac:dyDescent="0.2"/>
    <row r="54383" x14ac:dyDescent="0.2"/>
    <row r="54384" x14ac:dyDescent="0.2"/>
    <row r="54385" x14ac:dyDescent="0.2"/>
    <row r="54386" x14ac:dyDescent="0.2"/>
    <row r="54387" x14ac:dyDescent="0.2"/>
    <row r="54388" x14ac:dyDescent="0.2"/>
    <row r="54389" x14ac:dyDescent="0.2"/>
    <row r="54390" x14ac:dyDescent="0.2"/>
    <row r="54391" x14ac:dyDescent="0.2"/>
    <row r="54392" x14ac:dyDescent="0.2"/>
    <row r="54393" x14ac:dyDescent="0.2"/>
    <row r="54394" x14ac:dyDescent="0.2"/>
    <row r="54395" x14ac:dyDescent="0.2"/>
    <row r="54396" x14ac:dyDescent="0.2"/>
    <row r="54397" x14ac:dyDescent="0.2"/>
    <row r="54398" x14ac:dyDescent="0.2"/>
    <row r="54399" x14ac:dyDescent="0.2"/>
    <row r="54400" x14ac:dyDescent="0.2"/>
    <row r="54401" x14ac:dyDescent="0.2"/>
    <row r="54402" x14ac:dyDescent="0.2"/>
    <row r="54403" x14ac:dyDescent="0.2"/>
    <row r="54404" x14ac:dyDescent="0.2"/>
    <row r="54405" x14ac:dyDescent="0.2"/>
    <row r="54406" x14ac:dyDescent="0.2"/>
    <row r="54407" x14ac:dyDescent="0.2"/>
    <row r="54408" x14ac:dyDescent="0.2"/>
    <row r="54409" x14ac:dyDescent="0.2"/>
    <row r="54410" x14ac:dyDescent="0.2"/>
    <row r="54411" x14ac:dyDescent="0.2"/>
    <row r="54412" x14ac:dyDescent="0.2"/>
    <row r="54413" x14ac:dyDescent="0.2"/>
    <row r="54414" x14ac:dyDescent="0.2"/>
    <row r="54415" x14ac:dyDescent="0.2"/>
    <row r="54416" x14ac:dyDescent="0.2"/>
    <row r="54417" x14ac:dyDescent="0.2"/>
    <row r="54418" x14ac:dyDescent="0.2"/>
    <row r="54419" x14ac:dyDescent="0.2"/>
    <row r="54420" x14ac:dyDescent="0.2"/>
    <row r="54421" x14ac:dyDescent="0.2"/>
    <row r="54422" x14ac:dyDescent="0.2"/>
    <row r="54423" x14ac:dyDescent="0.2"/>
    <row r="54424" x14ac:dyDescent="0.2"/>
    <row r="54425" x14ac:dyDescent="0.2"/>
    <row r="54426" x14ac:dyDescent="0.2"/>
    <row r="54427" x14ac:dyDescent="0.2"/>
    <row r="54428" x14ac:dyDescent="0.2"/>
    <row r="54429" x14ac:dyDescent="0.2"/>
    <row r="54430" x14ac:dyDescent="0.2"/>
    <row r="54431" x14ac:dyDescent="0.2"/>
    <row r="54432" x14ac:dyDescent="0.2"/>
    <row r="54433" x14ac:dyDescent="0.2"/>
    <row r="54434" x14ac:dyDescent="0.2"/>
    <row r="54435" x14ac:dyDescent="0.2"/>
    <row r="54436" x14ac:dyDescent="0.2"/>
    <row r="54437" x14ac:dyDescent="0.2"/>
    <row r="54438" x14ac:dyDescent="0.2"/>
    <row r="54439" x14ac:dyDescent="0.2"/>
    <row r="54440" x14ac:dyDescent="0.2"/>
    <row r="54441" x14ac:dyDescent="0.2"/>
    <row r="54442" x14ac:dyDescent="0.2"/>
    <row r="54443" x14ac:dyDescent="0.2"/>
    <row r="54444" x14ac:dyDescent="0.2"/>
    <row r="54445" x14ac:dyDescent="0.2"/>
    <row r="54446" x14ac:dyDescent="0.2"/>
    <row r="54447" x14ac:dyDescent="0.2"/>
    <row r="54448" x14ac:dyDescent="0.2"/>
    <row r="54449" x14ac:dyDescent="0.2"/>
    <row r="54450" x14ac:dyDescent="0.2"/>
    <row r="54451" x14ac:dyDescent="0.2"/>
    <row r="54452" x14ac:dyDescent="0.2"/>
    <row r="54453" x14ac:dyDescent="0.2"/>
    <row r="54454" x14ac:dyDescent="0.2"/>
    <row r="54455" x14ac:dyDescent="0.2"/>
    <row r="54456" x14ac:dyDescent="0.2"/>
    <row r="54457" x14ac:dyDescent="0.2"/>
    <row r="54458" x14ac:dyDescent="0.2"/>
    <row r="54459" x14ac:dyDescent="0.2"/>
    <row r="54460" x14ac:dyDescent="0.2"/>
    <row r="54461" x14ac:dyDescent="0.2"/>
    <row r="54462" x14ac:dyDescent="0.2"/>
    <row r="54463" x14ac:dyDescent="0.2"/>
    <row r="54464" x14ac:dyDescent="0.2"/>
    <row r="54465" x14ac:dyDescent="0.2"/>
    <row r="54466" x14ac:dyDescent="0.2"/>
    <row r="54467" x14ac:dyDescent="0.2"/>
    <row r="54468" x14ac:dyDescent="0.2"/>
    <row r="54469" x14ac:dyDescent="0.2"/>
    <row r="54470" x14ac:dyDescent="0.2"/>
    <row r="54471" x14ac:dyDescent="0.2"/>
    <row r="54472" x14ac:dyDescent="0.2"/>
    <row r="54473" x14ac:dyDescent="0.2"/>
    <row r="54474" x14ac:dyDescent="0.2"/>
    <row r="54475" x14ac:dyDescent="0.2"/>
    <row r="54476" x14ac:dyDescent="0.2"/>
    <row r="54477" x14ac:dyDescent="0.2"/>
    <row r="54478" x14ac:dyDescent="0.2"/>
    <row r="54479" x14ac:dyDescent="0.2"/>
    <row r="54480" x14ac:dyDescent="0.2"/>
    <row r="54481" x14ac:dyDescent="0.2"/>
    <row r="54482" x14ac:dyDescent="0.2"/>
    <row r="54483" x14ac:dyDescent="0.2"/>
    <row r="54484" x14ac:dyDescent="0.2"/>
    <row r="54485" x14ac:dyDescent="0.2"/>
    <row r="54486" x14ac:dyDescent="0.2"/>
    <row r="54487" x14ac:dyDescent="0.2"/>
    <row r="54488" x14ac:dyDescent="0.2"/>
    <row r="54489" x14ac:dyDescent="0.2"/>
    <row r="54490" x14ac:dyDescent="0.2"/>
    <row r="54491" x14ac:dyDescent="0.2"/>
    <row r="54492" x14ac:dyDescent="0.2"/>
    <row r="54493" x14ac:dyDescent="0.2"/>
    <row r="54494" x14ac:dyDescent="0.2"/>
    <row r="54495" x14ac:dyDescent="0.2"/>
    <row r="54496" x14ac:dyDescent="0.2"/>
    <row r="54497" x14ac:dyDescent="0.2"/>
    <row r="54498" x14ac:dyDescent="0.2"/>
    <row r="54499" x14ac:dyDescent="0.2"/>
    <row r="54500" x14ac:dyDescent="0.2"/>
    <row r="54501" x14ac:dyDescent="0.2"/>
    <row r="54502" x14ac:dyDescent="0.2"/>
    <row r="54503" x14ac:dyDescent="0.2"/>
    <row r="54504" x14ac:dyDescent="0.2"/>
    <row r="54505" x14ac:dyDescent="0.2"/>
    <row r="54506" x14ac:dyDescent="0.2"/>
    <row r="54507" x14ac:dyDescent="0.2"/>
    <row r="54508" x14ac:dyDescent="0.2"/>
    <row r="54509" x14ac:dyDescent="0.2"/>
    <row r="54510" x14ac:dyDescent="0.2"/>
    <row r="54511" x14ac:dyDescent="0.2"/>
    <row r="54512" x14ac:dyDescent="0.2"/>
    <row r="54513" x14ac:dyDescent="0.2"/>
    <row r="54514" x14ac:dyDescent="0.2"/>
    <row r="54515" x14ac:dyDescent="0.2"/>
    <row r="54516" x14ac:dyDescent="0.2"/>
    <row r="54517" x14ac:dyDescent="0.2"/>
    <row r="54518" x14ac:dyDescent="0.2"/>
    <row r="54519" x14ac:dyDescent="0.2"/>
    <row r="54520" x14ac:dyDescent="0.2"/>
    <row r="54521" x14ac:dyDescent="0.2"/>
    <row r="54522" x14ac:dyDescent="0.2"/>
    <row r="54523" x14ac:dyDescent="0.2"/>
    <row r="54524" x14ac:dyDescent="0.2"/>
    <row r="54525" x14ac:dyDescent="0.2"/>
    <row r="54526" x14ac:dyDescent="0.2"/>
    <row r="54527" x14ac:dyDescent="0.2"/>
    <row r="54528" x14ac:dyDescent="0.2"/>
    <row r="54529" x14ac:dyDescent="0.2"/>
    <row r="54530" x14ac:dyDescent="0.2"/>
    <row r="54531" x14ac:dyDescent="0.2"/>
    <row r="54532" x14ac:dyDescent="0.2"/>
    <row r="54533" x14ac:dyDescent="0.2"/>
    <row r="54534" x14ac:dyDescent="0.2"/>
    <row r="54535" x14ac:dyDescent="0.2"/>
    <row r="54536" x14ac:dyDescent="0.2"/>
    <row r="54537" x14ac:dyDescent="0.2"/>
    <row r="54538" x14ac:dyDescent="0.2"/>
    <row r="54539" x14ac:dyDescent="0.2"/>
    <row r="54540" x14ac:dyDescent="0.2"/>
    <row r="54541" x14ac:dyDescent="0.2"/>
    <row r="54542" x14ac:dyDescent="0.2"/>
    <row r="54543" x14ac:dyDescent="0.2"/>
    <row r="54544" x14ac:dyDescent="0.2"/>
    <row r="54545" x14ac:dyDescent="0.2"/>
    <row r="54546" x14ac:dyDescent="0.2"/>
    <row r="54547" x14ac:dyDescent="0.2"/>
    <row r="54548" x14ac:dyDescent="0.2"/>
    <row r="54549" x14ac:dyDescent="0.2"/>
    <row r="54550" x14ac:dyDescent="0.2"/>
    <row r="54551" x14ac:dyDescent="0.2"/>
    <row r="54552" x14ac:dyDescent="0.2"/>
    <row r="54553" x14ac:dyDescent="0.2"/>
    <row r="54554" x14ac:dyDescent="0.2"/>
    <row r="54555" x14ac:dyDescent="0.2"/>
    <row r="54556" x14ac:dyDescent="0.2"/>
    <row r="54557" x14ac:dyDescent="0.2"/>
    <row r="54558" x14ac:dyDescent="0.2"/>
    <row r="54559" x14ac:dyDescent="0.2"/>
    <row r="54560" x14ac:dyDescent="0.2"/>
    <row r="54561" x14ac:dyDescent="0.2"/>
    <row r="54562" x14ac:dyDescent="0.2"/>
    <row r="54563" x14ac:dyDescent="0.2"/>
    <row r="54564" x14ac:dyDescent="0.2"/>
    <row r="54565" x14ac:dyDescent="0.2"/>
    <row r="54566" x14ac:dyDescent="0.2"/>
    <row r="54567" x14ac:dyDescent="0.2"/>
    <row r="54568" x14ac:dyDescent="0.2"/>
    <row r="54569" x14ac:dyDescent="0.2"/>
    <row r="54570" x14ac:dyDescent="0.2"/>
    <row r="54571" x14ac:dyDescent="0.2"/>
    <row r="54572" x14ac:dyDescent="0.2"/>
    <row r="54573" x14ac:dyDescent="0.2"/>
    <row r="54574" x14ac:dyDescent="0.2"/>
    <row r="54575" x14ac:dyDescent="0.2"/>
    <row r="54576" x14ac:dyDescent="0.2"/>
    <row r="54577" x14ac:dyDescent="0.2"/>
    <row r="54578" x14ac:dyDescent="0.2"/>
    <row r="54579" x14ac:dyDescent="0.2"/>
    <row r="54580" x14ac:dyDescent="0.2"/>
    <row r="54581" x14ac:dyDescent="0.2"/>
    <row r="54582" x14ac:dyDescent="0.2"/>
    <row r="54583" x14ac:dyDescent="0.2"/>
    <row r="54584" x14ac:dyDescent="0.2"/>
    <row r="54585" x14ac:dyDescent="0.2"/>
    <row r="54586" x14ac:dyDescent="0.2"/>
    <row r="54587" x14ac:dyDescent="0.2"/>
    <row r="54588" x14ac:dyDescent="0.2"/>
    <row r="54589" x14ac:dyDescent="0.2"/>
    <row r="54590" x14ac:dyDescent="0.2"/>
    <row r="54591" x14ac:dyDescent="0.2"/>
    <row r="54592" x14ac:dyDescent="0.2"/>
    <row r="54593" x14ac:dyDescent="0.2"/>
    <row r="54594" x14ac:dyDescent="0.2"/>
    <row r="54595" x14ac:dyDescent="0.2"/>
    <row r="54596" x14ac:dyDescent="0.2"/>
    <row r="54597" x14ac:dyDescent="0.2"/>
    <row r="54598" x14ac:dyDescent="0.2"/>
    <row r="54599" x14ac:dyDescent="0.2"/>
    <row r="54600" x14ac:dyDescent="0.2"/>
    <row r="54601" x14ac:dyDescent="0.2"/>
    <row r="54602" x14ac:dyDescent="0.2"/>
    <row r="54603" x14ac:dyDescent="0.2"/>
    <row r="54604" x14ac:dyDescent="0.2"/>
    <row r="54605" x14ac:dyDescent="0.2"/>
    <row r="54606" x14ac:dyDescent="0.2"/>
    <row r="54607" x14ac:dyDescent="0.2"/>
    <row r="54608" x14ac:dyDescent="0.2"/>
    <row r="54609" x14ac:dyDescent="0.2"/>
    <row r="54610" x14ac:dyDescent="0.2"/>
    <row r="54611" x14ac:dyDescent="0.2"/>
    <row r="54612" x14ac:dyDescent="0.2"/>
    <row r="54613" x14ac:dyDescent="0.2"/>
    <row r="54614" x14ac:dyDescent="0.2"/>
    <row r="54615" x14ac:dyDescent="0.2"/>
    <row r="54616" x14ac:dyDescent="0.2"/>
    <row r="54617" x14ac:dyDescent="0.2"/>
    <row r="54618" x14ac:dyDescent="0.2"/>
    <row r="54619" x14ac:dyDescent="0.2"/>
    <row r="54620" x14ac:dyDescent="0.2"/>
    <row r="54621" x14ac:dyDescent="0.2"/>
    <row r="54622" x14ac:dyDescent="0.2"/>
    <row r="54623" x14ac:dyDescent="0.2"/>
    <row r="54624" x14ac:dyDescent="0.2"/>
    <row r="54625" x14ac:dyDescent="0.2"/>
    <row r="54626" x14ac:dyDescent="0.2"/>
    <row r="54627" x14ac:dyDescent="0.2"/>
    <row r="54628" x14ac:dyDescent="0.2"/>
    <row r="54629" x14ac:dyDescent="0.2"/>
    <row r="54630" x14ac:dyDescent="0.2"/>
    <row r="54631" x14ac:dyDescent="0.2"/>
    <row r="54632" x14ac:dyDescent="0.2"/>
    <row r="54633" x14ac:dyDescent="0.2"/>
    <row r="54634" x14ac:dyDescent="0.2"/>
    <row r="54635" x14ac:dyDescent="0.2"/>
    <row r="54636" x14ac:dyDescent="0.2"/>
    <row r="54637" x14ac:dyDescent="0.2"/>
    <row r="54638" x14ac:dyDescent="0.2"/>
    <row r="54639" x14ac:dyDescent="0.2"/>
    <row r="54640" x14ac:dyDescent="0.2"/>
    <row r="54641" x14ac:dyDescent="0.2"/>
    <row r="54642" x14ac:dyDescent="0.2"/>
    <row r="54643" x14ac:dyDescent="0.2"/>
    <row r="54644" x14ac:dyDescent="0.2"/>
    <row r="54645" x14ac:dyDescent="0.2"/>
    <row r="54646" x14ac:dyDescent="0.2"/>
    <row r="54647" x14ac:dyDescent="0.2"/>
    <row r="54648" x14ac:dyDescent="0.2"/>
    <row r="54649" x14ac:dyDescent="0.2"/>
    <row r="54650" x14ac:dyDescent="0.2"/>
    <row r="54651" x14ac:dyDescent="0.2"/>
    <row r="54652" x14ac:dyDescent="0.2"/>
    <row r="54653" x14ac:dyDescent="0.2"/>
    <row r="54654" x14ac:dyDescent="0.2"/>
    <row r="54655" x14ac:dyDescent="0.2"/>
    <row r="54656" x14ac:dyDescent="0.2"/>
    <row r="54657" x14ac:dyDescent="0.2"/>
    <row r="54658" x14ac:dyDescent="0.2"/>
    <row r="54659" x14ac:dyDescent="0.2"/>
    <row r="54660" x14ac:dyDescent="0.2"/>
    <row r="54661" x14ac:dyDescent="0.2"/>
    <row r="54662" x14ac:dyDescent="0.2"/>
    <row r="54663" x14ac:dyDescent="0.2"/>
    <row r="54664" x14ac:dyDescent="0.2"/>
    <row r="54665" x14ac:dyDescent="0.2"/>
    <row r="54666" x14ac:dyDescent="0.2"/>
    <row r="54667" x14ac:dyDescent="0.2"/>
    <row r="54668" x14ac:dyDescent="0.2"/>
    <row r="54669" x14ac:dyDescent="0.2"/>
    <row r="54670" x14ac:dyDescent="0.2"/>
    <row r="54671" x14ac:dyDescent="0.2"/>
    <row r="54672" x14ac:dyDescent="0.2"/>
    <row r="54673" x14ac:dyDescent="0.2"/>
    <row r="54674" x14ac:dyDescent="0.2"/>
    <row r="54675" x14ac:dyDescent="0.2"/>
    <row r="54676" x14ac:dyDescent="0.2"/>
    <row r="54677" x14ac:dyDescent="0.2"/>
    <row r="54678" x14ac:dyDescent="0.2"/>
    <row r="54679" x14ac:dyDescent="0.2"/>
    <row r="54680" x14ac:dyDescent="0.2"/>
    <row r="54681" x14ac:dyDescent="0.2"/>
    <row r="54682" x14ac:dyDescent="0.2"/>
    <row r="54683" x14ac:dyDescent="0.2"/>
    <row r="54684" x14ac:dyDescent="0.2"/>
    <row r="54685" x14ac:dyDescent="0.2"/>
    <row r="54686" x14ac:dyDescent="0.2"/>
    <row r="54687" x14ac:dyDescent="0.2"/>
    <row r="54688" x14ac:dyDescent="0.2"/>
    <row r="54689" x14ac:dyDescent="0.2"/>
    <row r="54690" x14ac:dyDescent="0.2"/>
    <row r="54691" x14ac:dyDescent="0.2"/>
    <row r="54692" x14ac:dyDescent="0.2"/>
    <row r="54693" x14ac:dyDescent="0.2"/>
    <row r="54694" x14ac:dyDescent="0.2"/>
    <row r="54695" x14ac:dyDescent="0.2"/>
    <row r="54696" x14ac:dyDescent="0.2"/>
    <row r="54697" x14ac:dyDescent="0.2"/>
    <row r="54698" x14ac:dyDescent="0.2"/>
    <row r="54699" x14ac:dyDescent="0.2"/>
    <row r="54700" x14ac:dyDescent="0.2"/>
    <row r="54701" x14ac:dyDescent="0.2"/>
    <row r="54702" x14ac:dyDescent="0.2"/>
    <row r="54703" x14ac:dyDescent="0.2"/>
    <row r="54704" x14ac:dyDescent="0.2"/>
    <row r="54705" x14ac:dyDescent="0.2"/>
    <row r="54706" x14ac:dyDescent="0.2"/>
    <row r="54707" x14ac:dyDescent="0.2"/>
    <row r="54708" x14ac:dyDescent="0.2"/>
    <row r="54709" x14ac:dyDescent="0.2"/>
    <row r="54710" x14ac:dyDescent="0.2"/>
    <row r="54711" x14ac:dyDescent="0.2"/>
    <row r="54712" x14ac:dyDescent="0.2"/>
    <row r="54713" x14ac:dyDescent="0.2"/>
    <row r="54714" x14ac:dyDescent="0.2"/>
    <row r="54715" x14ac:dyDescent="0.2"/>
    <row r="54716" x14ac:dyDescent="0.2"/>
    <row r="54717" x14ac:dyDescent="0.2"/>
    <row r="54718" x14ac:dyDescent="0.2"/>
    <row r="54719" x14ac:dyDescent="0.2"/>
    <row r="54720" x14ac:dyDescent="0.2"/>
    <row r="54721" x14ac:dyDescent="0.2"/>
    <row r="54722" x14ac:dyDescent="0.2"/>
    <row r="54723" x14ac:dyDescent="0.2"/>
    <row r="54724" x14ac:dyDescent="0.2"/>
    <row r="54725" x14ac:dyDescent="0.2"/>
    <row r="54726" x14ac:dyDescent="0.2"/>
    <row r="54727" x14ac:dyDescent="0.2"/>
    <row r="54728" x14ac:dyDescent="0.2"/>
    <row r="54729" x14ac:dyDescent="0.2"/>
    <row r="54730" x14ac:dyDescent="0.2"/>
    <row r="54731" x14ac:dyDescent="0.2"/>
    <row r="54732" x14ac:dyDescent="0.2"/>
    <row r="54733" x14ac:dyDescent="0.2"/>
    <row r="54734" x14ac:dyDescent="0.2"/>
    <row r="54735" x14ac:dyDescent="0.2"/>
    <row r="54736" x14ac:dyDescent="0.2"/>
    <row r="54737" x14ac:dyDescent="0.2"/>
    <row r="54738" x14ac:dyDescent="0.2"/>
    <row r="54739" x14ac:dyDescent="0.2"/>
    <row r="54740" x14ac:dyDescent="0.2"/>
    <row r="54741" x14ac:dyDescent="0.2"/>
    <row r="54742" x14ac:dyDescent="0.2"/>
    <row r="54743" x14ac:dyDescent="0.2"/>
    <row r="54744" x14ac:dyDescent="0.2"/>
    <row r="54745" x14ac:dyDescent="0.2"/>
    <row r="54746" x14ac:dyDescent="0.2"/>
    <row r="54747" x14ac:dyDescent="0.2"/>
    <row r="54748" x14ac:dyDescent="0.2"/>
    <row r="54749" x14ac:dyDescent="0.2"/>
    <row r="54750" x14ac:dyDescent="0.2"/>
    <row r="54751" x14ac:dyDescent="0.2"/>
    <row r="54752" x14ac:dyDescent="0.2"/>
    <row r="54753" x14ac:dyDescent="0.2"/>
    <row r="54754" x14ac:dyDescent="0.2"/>
    <row r="54755" x14ac:dyDescent="0.2"/>
    <row r="54756" x14ac:dyDescent="0.2"/>
    <row r="54757" x14ac:dyDescent="0.2"/>
    <row r="54758" x14ac:dyDescent="0.2"/>
    <row r="54759" x14ac:dyDescent="0.2"/>
    <row r="54760" x14ac:dyDescent="0.2"/>
    <row r="54761" x14ac:dyDescent="0.2"/>
    <row r="54762" x14ac:dyDescent="0.2"/>
    <row r="54763" x14ac:dyDescent="0.2"/>
    <row r="54764" x14ac:dyDescent="0.2"/>
    <row r="54765" x14ac:dyDescent="0.2"/>
    <row r="54766" x14ac:dyDescent="0.2"/>
    <row r="54767" x14ac:dyDescent="0.2"/>
    <row r="54768" x14ac:dyDescent="0.2"/>
    <row r="54769" x14ac:dyDescent="0.2"/>
    <row r="54770" x14ac:dyDescent="0.2"/>
    <row r="54771" x14ac:dyDescent="0.2"/>
    <row r="54772" x14ac:dyDescent="0.2"/>
    <row r="54773" x14ac:dyDescent="0.2"/>
    <row r="54774" x14ac:dyDescent="0.2"/>
    <row r="54775" x14ac:dyDescent="0.2"/>
    <row r="54776" x14ac:dyDescent="0.2"/>
    <row r="54777" x14ac:dyDescent="0.2"/>
    <row r="54778" x14ac:dyDescent="0.2"/>
    <row r="54779" x14ac:dyDescent="0.2"/>
    <row r="54780" x14ac:dyDescent="0.2"/>
    <row r="54781" x14ac:dyDescent="0.2"/>
    <row r="54782" x14ac:dyDescent="0.2"/>
    <row r="54783" x14ac:dyDescent="0.2"/>
    <row r="54784" x14ac:dyDescent="0.2"/>
    <row r="54785" x14ac:dyDescent="0.2"/>
    <row r="54786" x14ac:dyDescent="0.2"/>
    <row r="54787" x14ac:dyDescent="0.2"/>
    <row r="54788" x14ac:dyDescent="0.2"/>
    <row r="54789" x14ac:dyDescent="0.2"/>
    <row r="54790" x14ac:dyDescent="0.2"/>
    <row r="54791" x14ac:dyDescent="0.2"/>
    <row r="54792" x14ac:dyDescent="0.2"/>
    <row r="54793" x14ac:dyDescent="0.2"/>
    <row r="54794" x14ac:dyDescent="0.2"/>
    <row r="54795" x14ac:dyDescent="0.2"/>
    <row r="54796" x14ac:dyDescent="0.2"/>
    <row r="54797" x14ac:dyDescent="0.2"/>
    <row r="54798" x14ac:dyDescent="0.2"/>
    <row r="54799" x14ac:dyDescent="0.2"/>
    <row r="54800" x14ac:dyDescent="0.2"/>
    <row r="54801" x14ac:dyDescent="0.2"/>
    <row r="54802" x14ac:dyDescent="0.2"/>
    <row r="54803" x14ac:dyDescent="0.2"/>
    <row r="54804" x14ac:dyDescent="0.2"/>
    <row r="54805" x14ac:dyDescent="0.2"/>
    <row r="54806" x14ac:dyDescent="0.2"/>
    <row r="54807" x14ac:dyDescent="0.2"/>
    <row r="54808" x14ac:dyDescent="0.2"/>
    <row r="54809" x14ac:dyDescent="0.2"/>
    <row r="54810" x14ac:dyDescent="0.2"/>
    <row r="54811" x14ac:dyDescent="0.2"/>
    <row r="54812" x14ac:dyDescent="0.2"/>
    <row r="54813" x14ac:dyDescent="0.2"/>
    <row r="54814" x14ac:dyDescent="0.2"/>
    <row r="54815" x14ac:dyDescent="0.2"/>
    <row r="54816" x14ac:dyDescent="0.2"/>
    <row r="54817" x14ac:dyDescent="0.2"/>
    <row r="54818" x14ac:dyDescent="0.2"/>
    <row r="54819" x14ac:dyDescent="0.2"/>
    <row r="54820" x14ac:dyDescent="0.2"/>
    <row r="54821" x14ac:dyDescent="0.2"/>
    <row r="54822" x14ac:dyDescent="0.2"/>
    <row r="54823" x14ac:dyDescent="0.2"/>
    <row r="54824" x14ac:dyDescent="0.2"/>
    <row r="54825" x14ac:dyDescent="0.2"/>
    <row r="54826" x14ac:dyDescent="0.2"/>
    <row r="54827" x14ac:dyDescent="0.2"/>
    <row r="54828" x14ac:dyDescent="0.2"/>
    <row r="54829" x14ac:dyDescent="0.2"/>
    <row r="54830" x14ac:dyDescent="0.2"/>
    <row r="54831" x14ac:dyDescent="0.2"/>
    <row r="54832" x14ac:dyDescent="0.2"/>
    <row r="54833" x14ac:dyDescent="0.2"/>
    <row r="54834" x14ac:dyDescent="0.2"/>
    <row r="54835" x14ac:dyDescent="0.2"/>
    <row r="54836" x14ac:dyDescent="0.2"/>
    <row r="54837" x14ac:dyDescent="0.2"/>
    <row r="54838" x14ac:dyDescent="0.2"/>
    <row r="54839" x14ac:dyDescent="0.2"/>
    <row r="54840" x14ac:dyDescent="0.2"/>
    <row r="54841" x14ac:dyDescent="0.2"/>
    <row r="54842" x14ac:dyDescent="0.2"/>
    <row r="54843" x14ac:dyDescent="0.2"/>
    <row r="54844" x14ac:dyDescent="0.2"/>
    <row r="54845" x14ac:dyDescent="0.2"/>
    <row r="54846" x14ac:dyDescent="0.2"/>
    <row r="54847" x14ac:dyDescent="0.2"/>
    <row r="54848" x14ac:dyDescent="0.2"/>
    <row r="54849" x14ac:dyDescent="0.2"/>
    <row r="54850" x14ac:dyDescent="0.2"/>
    <row r="54851" x14ac:dyDescent="0.2"/>
    <row r="54852" x14ac:dyDescent="0.2"/>
    <row r="54853" x14ac:dyDescent="0.2"/>
    <row r="54854" x14ac:dyDescent="0.2"/>
    <row r="54855" x14ac:dyDescent="0.2"/>
    <row r="54856" x14ac:dyDescent="0.2"/>
    <row r="54857" x14ac:dyDescent="0.2"/>
    <row r="54858" x14ac:dyDescent="0.2"/>
    <row r="54859" x14ac:dyDescent="0.2"/>
    <row r="54860" x14ac:dyDescent="0.2"/>
    <row r="54861" x14ac:dyDescent="0.2"/>
    <row r="54862" x14ac:dyDescent="0.2"/>
    <row r="54863" x14ac:dyDescent="0.2"/>
    <row r="54864" x14ac:dyDescent="0.2"/>
    <row r="54865" x14ac:dyDescent="0.2"/>
    <row r="54866" x14ac:dyDescent="0.2"/>
    <row r="54867" x14ac:dyDescent="0.2"/>
    <row r="54868" x14ac:dyDescent="0.2"/>
    <row r="54869" x14ac:dyDescent="0.2"/>
    <row r="54870" x14ac:dyDescent="0.2"/>
    <row r="54871" x14ac:dyDescent="0.2"/>
    <row r="54872" x14ac:dyDescent="0.2"/>
    <row r="54873" x14ac:dyDescent="0.2"/>
    <row r="54874" x14ac:dyDescent="0.2"/>
    <row r="54875" x14ac:dyDescent="0.2"/>
    <row r="54876" x14ac:dyDescent="0.2"/>
    <row r="54877" x14ac:dyDescent="0.2"/>
    <row r="54878" x14ac:dyDescent="0.2"/>
    <row r="54879" x14ac:dyDescent="0.2"/>
    <row r="54880" x14ac:dyDescent="0.2"/>
    <row r="54881" x14ac:dyDescent="0.2"/>
    <row r="54882" x14ac:dyDescent="0.2"/>
    <row r="54883" x14ac:dyDescent="0.2"/>
    <row r="54884" x14ac:dyDescent="0.2"/>
    <row r="54885" x14ac:dyDescent="0.2"/>
    <row r="54886" x14ac:dyDescent="0.2"/>
    <row r="54887" x14ac:dyDescent="0.2"/>
    <row r="54888" x14ac:dyDescent="0.2"/>
    <row r="54889" x14ac:dyDescent="0.2"/>
    <row r="54890" x14ac:dyDescent="0.2"/>
    <row r="54891" x14ac:dyDescent="0.2"/>
    <row r="54892" x14ac:dyDescent="0.2"/>
    <row r="54893" x14ac:dyDescent="0.2"/>
    <row r="54894" x14ac:dyDescent="0.2"/>
    <row r="54895" x14ac:dyDescent="0.2"/>
    <row r="54896" x14ac:dyDescent="0.2"/>
    <row r="54897" x14ac:dyDescent="0.2"/>
    <row r="54898" x14ac:dyDescent="0.2"/>
    <row r="54899" x14ac:dyDescent="0.2"/>
    <row r="54900" x14ac:dyDescent="0.2"/>
    <row r="54901" x14ac:dyDescent="0.2"/>
    <row r="54902" x14ac:dyDescent="0.2"/>
    <row r="54903" x14ac:dyDescent="0.2"/>
    <row r="54904" x14ac:dyDescent="0.2"/>
    <row r="54905" x14ac:dyDescent="0.2"/>
    <row r="54906" x14ac:dyDescent="0.2"/>
    <row r="54907" x14ac:dyDescent="0.2"/>
    <row r="54908" x14ac:dyDescent="0.2"/>
    <row r="54909" x14ac:dyDescent="0.2"/>
    <row r="54910" x14ac:dyDescent="0.2"/>
    <row r="54911" x14ac:dyDescent="0.2"/>
    <row r="54912" x14ac:dyDescent="0.2"/>
    <row r="54913" x14ac:dyDescent="0.2"/>
    <row r="54914" x14ac:dyDescent="0.2"/>
    <row r="54915" x14ac:dyDescent="0.2"/>
    <row r="54916" x14ac:dyDescent="0.2"/>
    <row r="54917" x14ac:dyDescent="0.2"/>
    <row r="54918" x14ac:dyDescent="0.2"/>
    <row r="54919" x14ac:dyDescent="0.2"/>
    <row r="54920" x14ac:dyDescent="0.2"/>
    <row r="54921" x14ac:dyDescent="0.2"/>
    <row r="54922" x14ac:dyDescent="0.2"/>
    <row r="54923" x14ac:dyDescent="0.2"/>
    <row r="54924" x14ac:dyDescent="0.2"/>
    <row r="54925" x14ac:dyDescent="0.2"/>
    <row r="54926" x14ac:dyDescent="0.2"/>
    <row r="54927" x14ac:dyDescent="0.2"/>
    <row r="54928" x14ac:dyDescent="0.2"/>
    <row r="54929" x14ac:dyDescent="0.2"/>
    <row r="54930" x14ac:dyDescent="0.2"/>
    <row r="54931" x14ac:dyDescent="0.2"/>
    <row r="54932" x14ac:dyDescent="0.2"/>
    <row r="54933" x14ac:dyDescent="0.2"/>
    <row r="54934" x14ac:dyDescent="0.2"/>
    <row r="54935" x14ac:dyDescent="0.2"/>
    <row r="54936" x14ac:dyDescent="0.2"/>
    <row r="54937" x14ac:dyDescent="0.2"/>
    <row r="54938" x14ac:dyDescent="0.2"/>
    <row r="54939" x14ac:dyDescent="0.2"/>
    <row r="54940" x14ac:dyDescent="0.2"/>
    <row r="54941" x14ac:dyDescent="0.2"/>
    <row r="54942" x14ac:dyDescent="0.2"/>
    <row r="54943" x14ac:dyDescent="0.2"/>
    <row r="54944" x14ac:dyDescent="0.2"/>
    <row r="54945" x14ac:dyDescent="0.2"/>
    <row r="54946" x14ac:dyDescent="0.2"/>
    <row r="54947" x14ac:dyDescent="0.2"/>
    <row r="54948" x14ac:dyDescent="0.2"/>
    <row r="54949" x14ac:dyDescent="0.2"/>
    <row r="54950" x14ac:dyDescent="0.2"/>
    <row r="54951" x14ac:dyDescent="0.2"/>
    <row r="54952" x14ac:dyDescent="0.2"/>
    <row r="54953" x14ac:dyDescent="0.2"/>
    <row r="54954" x14ac:dyDescent="0.2"/>
    <row r="54955" x14ac:dyDescent="0.2"/>
    <row r="54956" x14ac:dyDescent="0.2"/>
    <row r="54957" x14ac:dyDescent="0.2"/>
    <row r="54958" x14ac:dyDescent="0.2"/>
    <row r="54959" x14ac:dyDescent="0.2"/>
    <row r="54960" x14ac:dyDescent="0.2"/>
    <row r="54961" x14ac:dyDescent="0.2"/>
    <row r="54962" x14ac:dyDescent="0.2"/>
    <row r="54963" x14ac:dyDescent="0.2"/>
    <row r="54964" x14ac:dyDescent="0.2"/>
    <row r="54965" x14ac:dyDescent="0.2"/>
    <row r="54966" x14ac:dyDescent="0.2"/>
    <row r="54967" x14ac:dyDescent="0.2"/>
    <row r="54968" x14ac:dyDescent="0.2"/>
    <row r="54969" x14ac:dyDescent="0.2"/>
    <row r="54970" x14ac:dyDescent="0.2"/>
    <row r="54971" x14ac:dyDescent="0.2"/>
    <row r="54972" x14ac:dyDescent="0.2"/>
    <row r="54973" x14ac:dyDescent="0.2"/>
    <row r="54974" x14ac:dyDescent="0.2"/>
    <row r="54975" x14ac:dyDescent="0.2"/>
    <row r="54976" x14ac:dyDescent="0.2"/>
    <row r="54977" x14ac:dyDescent="0.2"/>
    <row r="54978" x14ac:dyDescent="0.2"/>
    <row r="54979" x14ac:dyDescent="0.2"/>
    <row r="54980" x14ac:dyDescent="0.2"/>
    <row r="54981" x14ac:dyDescent="0.2"/>
    <row r="54982" x14ac:dyDescent="0.2"/>
    <row r="54983" x14ac:dyDescent="0.2"/>
    <row r="54984" x14ac:dyDescent="0.2"/>
    <row r="54985" x14ac:dyDescent="0.2"/>
    <row r="54986" x14ac:dyDescent="0.2"/>
    <row r="54987" x14ac:dyDescent="0.2"/>
    <row r="54988" x14ac:dyDescent="0.2"/>
    <row r="54989" x14ac:dyDescent="0.2"/>
    <row r="54990" x14ac:dyDescent="0.2"/>
    <row r="54991" x14ac:dyDescent="0.2"/>
    <row r="54992" x14ac:dyDescent="0.2"/>
    <row r="54993" x14ac:dyDescent="0.2"/>
    <row r="54994" x14ac:dyDescent="0.2"/>
    <row r="54995" x14ac:dyDescent="0.2"/>
    <row r="54996" x14ac:dyDescent="0.2"/>
    <row r="54997" x14ac:dyDescent="0.2"/>
    <row r="54998" x14ac:dyDescent="0.2"/>
    <row r="54999" x14ac:dyDescent="0.2"/>
    <row r="55000" x14ac:dyDescent="0.2"/>
    <row r="55001" x14ac:dyDescent="0.2"/>
    <row r="55002" x14ac:dyDescent="0.2"/>
    <row r="55003" x14ac:dyDescent="0.2"/>
    <row r="55004" x14ac:dyDescent="0.2"/>
    <row r="55005" x14ac:dyDescent="0.2"/>
    <row r="55006" x14ac:dyDescent="0.2"/>
    <row r="55007" x14ac:dyDescent="0.2"/>
    <row r="55008" x14ac:dyDescent="0.2"/>
    <row r="55009" x14ac:dyDescent="0.2"/>
    <row r="55010" x14ac:dyDescent="0.2"/>
    <row r="55011" x14ac:dyDescent="0.2"/>
    <row r="55012" x14ac:dyDescent="0.2"/>
    <row r="55013" x14ac:dyDescent="0.2"/>
    <row r="55014" x14ac:dyDescent="0.2"/>
    <row r="55015" x14ac:dyDescent="0.2"/>
    <row r="55016" x14ac:dyDescent="0.2"/>
    <row r="55017" x14ac:dyDescent="0.2"/>
    <row r="55018" x14ac:dyDescent="0.2"/>
    <row r="55019" x14ac:dyDescent="0.2"/>
    <row r="55020" x14ac:dyDescent="0.2"/>
    <row r="55021" x14ac:dyDescent="0.2"/>
    <row r="55022" x14ac:dyDescent="0.2"/>
    <row r="55023" x14ac:dyDescent="0.2"/>
    <row r="55024" x14ac:dyDescent="0.2"/>
    <row r="55025" x14ac:dyDescent="0.2"/>
    <row r="55026" x14ac:dyDescent="0.2"/>
    <row r="55027" x14ac:dyDescent="0.2"/>
    <row r="55028" x14ac:dyDescent="0.2"/>
    <row r="55029" x14ac:dyDescent="0.2"/>
    <row r="55030" x14ac:dyDescent="0.2"/>
    <row r="55031" x14ac:dyDescent="0.2"/>
    <row r="55032" x14ac:dyDescent="0.2"/>
    <row r="55033" x14ac:dyDescent="0.2"/>
    <row r="55034" x14ac:dyDescent="0.2"/>
    <row r="55035" x14ac:dyDescent="0.2"/>
    <row r="55036" x14ac:dyDescent="0.2"/>
    <row r="55037" x14ac:dyDescent="0.2"/>
    <row r="55038" x14ac:dyDescent="0.2"/>
    <row r="55039" x14ac:dyDescent="0.2"/>
    <row r="55040" x14ac:dyDescent="0.2"/>
    <row r="55041" x14ac:dyDescent="0.2"/>
    <row r="55042" x14ac:dyDescent="0.2"/>
    <row r="55043" x14ac:dyDescent="0.2"/>
    <row r="55044" x14ac:dyDescent="0.2"/>
    <row r="55045" x14ac:dyDescent="0.2"/>
    <row r="55046" x14ac:dyDescent="0.2"/>
    <row r="55047" x14ac:dyDescent="0.2"/>
    <row r="55048" x14ac:dyDescent="0.2"/>
    <row r="55049" x14ac:dyDescent="0.2"/>
    <row r="55050" x14ac:dyDescent="0.2"/>
    <row r="55051" x14ac:dyDescent="0.2"/>
    <row r="55052" x14ac:dyDescent="0.2"/>
    <row r="55053" x14ac:dyDescent="0.2"/>
    <row r="55054" x14ac:dyDescent="0.2"/>
    <row r="55055" x14ac:dyDescent="0.2"/>
    <row r="55056" x14ac:dyDescent="0.2"/>
    <row r="55057" x14ac:dyDescent="0.2"/>
    <row r="55058" x14ac:dyDescent="0.2"/>
    <row r="55059" x14ac:dyDescent="0.2"/>
    <row r="55060" x14ac:dyDescent="0.2"/>
    <row r="55061" x14ac:dyDescent="0.2"/>
    <row r="55062" x14ac:dyDescent="0.2"/>
    <row r="55063" x14ac:dyDescent="0.2"/>
    <row r="55064" x14ac:dyDescent="0.2"/>
    <row r="55065" x14ac:dyDescent="0.2"/>
    <row r="55066" x14ac:dyDescent="0.2"/>
    <row r="55067" x14ac:dyDescent="0.2"/>
    <row r="55068" x14ac:dyDescent="0.2"/>
    <row r="55069" x14ac:dyDescent="0.2"/>
    <row r="55070" x14ac:dyDescent="0.2"/>
    <row r="55071" x14ac:dyDescent="0.2"/>
    <row r="55072" x14ac:dyDescent="0.2"/>
    <row r="55073" x14ac:dyDescent="0.2"/>
    <row r="55074" x14ac:dyDescent="0.2"/>
    <row r="55075" x14ac:dyDescent="0.2"/>
    <row r="55076" x14ac:dyDescent="0.2"/>
    <row r="55077" x14ac:dyDescent="0.2"/>
    <row r="55078" x14ac:dyDescent="0.2"/>
    <row r="55079" x14ac:dyDescent="0.2"/>
    <row r="55080" x14ac:dyDescent="0.2"/>
    <row r="55081" x14ac:dyDescent="0.2"/>
    <row r="55082" x14ac:dyDescent="0.2"/>
    <row r="55083" x14ac:dyDescent="0.2"/>
    <row r="55084" x14ac:dyDescent="0.2"/>
    <row r="55085" x14ac:dyDescent="0.2"/>
    <row r="55086" x14ac:dyDescent="0.2"/>
    <row r="55087" x14ac:dyDescent="0.2"/>
    <row r="55088" x14ac:dyDescent="0.2"/>
    <row r="55089" x14ac:dyDescent="0.2"/>
    <row r="55090" x14ac:dyDescent="0.2"/>
    <row r="55091" x14ac:dyDescent="0.2"/>
    <row r="55092" x14ac:dyDescent="0.2"/>
    <row r="55093" x14ac:dyDescent="0.2"/>
    <row r="55094" x14ac:dyDescent="0.2"/>
    <row r="55095" x14ac:dyDescent="0.2"/>
    <row r="55096" x14ac:dyDescent="0.2"/>
    <row r="55097" x14ac:dyDescent="0.2"/>
    <row r="55098" x14ac:dyDescent="0.2"/>
    <row r="55099" x14ac:dyDescent="0.2"/>
    <row r="55100" x14ac:dyDescent="0.2"/>
    <row r="55101" x14ac:dyDescent="0.2"/>
    <row r="55102" x14ac:dyDescent="0.2"/>
    <row r="55103" x14ac:dyDescent="0.2"/>
    <row r="55104" x14ac:dyDescent="0.2"/>
    <row r="55105" x14ac:dyDescent="0.2"/>
    <row r="55106" x14ac:dyDescent="0.2"/>
    <row r="55107" x14ac:dyDescent="0.2"/>
    <row r="55108" x14ac:dyDescent="0.2"/>
    <row r="55109" x14ac:dyDescent="0.2"/>
    <row r="55110" x14ac:dyDescent="0.2"/>
    <row r="55111" x14ac:dyDescent="0.2"/>
    <row r="55112" x14ac:dyDescent="0.2"/>
    <row r="55113" x14ac:dyDescent="0.2"/>
    <row r="55114" x14ac:dyDescent="0.2"/>
    <row r="55115" x14ac:dyDescent="0.2"/>
    <row r="55116" x14ac:dyDescent="0.2"/>
    <row r="55117" x14ac:dyDescent="0.2"/>
    <row r="55118" x14ac:dyDescent="0.2"/>
    <row r="55119" x14ac:dyDescent="0.2"/>
    <row r="55120" x14ac:dyDescent="0.2"/>
    <row r="55121" x14ac:dyDescent="0.2"/>
    <row r="55122" x14ac:dyDescent="0.2"/>
    <row r="55123" x14ac:dyDescent="0.2"/>
    <row r="55124" x14ac:dyDescent="0.2"/>
    <row r="55125" x14ac:dyDescent="0.2"/>
    <row r="55126" x14ac:dyDescent="0.2"/>
    <row r="55127" x14ac:dyDescent="0.2"/>
    <row r="55128" x14ac:dyDescent="0.2"/>
    <row r="55129" x14ac:dyDescent="0.2"/>
    <row r="55130" x14ac:dyDescent="0.2"/>
    <row r="55131" x14ac:dyDescent="0.2"/>
    <row r="55132" x14ac:dyDescent="0.2"/>
    <row r="55133" x14ac:dyDescent="0.2"/>
    <row r="55134" x14ac:dyDescent="0.2"/>
    <row r="55135" x14ac:dyDescent="0.2"/>
    <row r="55136" x14ac:dyDescent="0.2"/>
    <row r="55137" x14ac:dyDescent="0.2"/>
    <row r="55138" x14ac:dyDescent="0.2"/>
    <row r="55139" x14ac:dyDescent="0.2"/>
    <row r="55140" x14ac:dyDescent="0.2"/>
    <row r="55141" x14ac:dyDescent="0.2"/>
    <row r="55142" x14ac:dyDescent="0.2"/>
    <row r="55143" x14ac:dyDescent="0.2"/>
    <row r="55144" x14ac:dyDescent="0.2"/>
    <row r="55145" x14ac:dyDescent="0.2"/>
    <row r="55146" x14ac:dyDescent="0.2"/>
    <row r="55147" x14ac:dyDescent="0.2"/>
    <row r="55148" x14ac:dyDescent="0.2"/>
    <row r="55149" x14ac:dyDescent="0.2"/>
    <row r="55150" x14ac:dyDescent="0.2"/>
    <row r="55151" x14ac:dyDescent="0.2"/>
    <row r="55152" x14ac:dyDescent="0.2"/>
    <row r="55153" x14ac:dyDescent="0.2"/>
    <row r="55154" x14ac:dyDescent="0.2"/>
    <row r="55155" x14ac:dyDescent="0.2"/>
    <row r="55156" x14ac:dyDescent="0.2"/>
    <row r="55157" x14ac:dyDescent="0.2"/>
    <row r="55158" x14ac:dyDescent="0.2"/>
    <row r="55159" x14ac:dyDescent="0.2"/>
    <row r="55160" x14ac:dyDescent="0.2"/>
    <row r="55161" x14ac:dyDescent="0.2"/>
    <row r="55162" x14ac:dyDescent="0.2"/>
    <row r="55163" x14ac:dyDescent="0.2"/>
    <row r="55164" x14ac:dyDescent="0.2"/>
    <row r="55165" x14ac:dyDescent="0.2"/>
    <row r="55166" x14ac:dyDescent="0.2"/>
    <row r="55167" x14ac:dyDescent="0.2"/>
    <row r="55168" x14ac:dyDescent="0.2"/>
    <row r="55169" x14ac:dyDescent="0.2"/>
    <row r="55170" x14ac:dyDescent="0.2"/>
    <row r="55171" x14ac:dyDescent="0.2"/>
    <row r="55172" x14ac:dyDescent="0.2"/>
    <row r="55173" x14ac:dyDescent="0.2"/>
    <row r="55174" x14ac:dyDescent="0.2"/>
    <row r="55175" x14ac:dyDescent="0.2"/>
    <row r="55176" x14ac:dyDescent="0.2"/>
    <row r="55177" x14ac:dyDescent="0.2"/>
    <row r="55178" x14ac:dyDescent="0.2"/>
    <row r="55179" x14ac:dyDescent="0.2"/>
    <row r="55180" x14ac:dyDescent="0.2"/>
    <row r="55181" x14ac:dyDescent="0.2"/>
    <row r="55182" x14ac:dyDescent="0.2"/>
    <row r="55183" x14ac:dyDescent="0.2"/>
    <row r="55184" x14ac:dyDescent="0.2"/>
    <row r="55185" x14ac:dyDescent="0.2"/>
    <row r="55186" x14ac:dyDescent="0.2"/>
    <row r="55187" x14ac:dyDescent="0.2"/>
    <row r="55188" x14ac:dyDescent="0.2"/>
    <row r="55189" x14ac:dyDescent="0.2"/>
    <row r="55190" x14ac:dyDescent="0.2"/>
    <row r="55191" x14ac:dyDescent="0.2"/>
    <row r="55192" x14ac:dyDescent="0.2"/>
    <row r="55193" x14ac:dyDescent="0.2"/>
    <row r="55194" x14ac:dyDescent="0.2"/>
    <row r="55195" x14ac:dyDescent="0.2"/>
    <row r="55196" x14ac:dyDescent="0.2"/>
    <row r="55197" x14ac:dyDescent="0.2"/>
    <row r="55198" x14ac:dyDescent="0.2"/>
    <row r="55199" x14ac:dyDescent="0.2"/>
    <row r="55200" x14ac:dyDescent="0.2"/>
    <row r="55201" x14ac:dyDescent="0.2"/>
    <row r="55202" x14ac:dyDescent="0.2"/>
    <row r="55203" x14ac:dyDescent="0.2"/>
    <row r="55204" x14ac:dyDescent="0.2"/>
    <row r="55205" x14ac:dyDescent="0.2"/>
    <row r="55206" x14ac:dyDescent="0.2"/>
    <row r="55207" x14ac:dyDescent="0.2"/>
    <row r="55208" x14ac:dyDescent="0.2"/>
    <row r="55209" x14ac:dyDescent="0.2"/>
    <row r="55210" x14ac:dyDescent="0.2"/>
    <row r="55211" x14ac:dyDescent="0.2"/>
    <row r="55212" x14ac:dyDescent="0.2"/>
    <row r="55213" x14ac:dyDescent="0.2"/>
    <row r="55214" x14ac:dyDescent="0.2"/>
    <row r="55215" x14ac:dyDescent="0.2"/>
    <row r="55216" x14ac:dyDescent="0.2"/>
    <row r="55217" x14ac:dyDescent="0.2"/>
    <row r="55218" x14ac:dyDescent="0.2"/>
    <row r="55219" x14ac:dyDescent="0.2"/>
    <row r="55220" x14ac:dyDescent="0.2"/>
    <row r="55221" x14ac:dyDescent="0.2"/>
    <row r="55222" x14ac:dyDescent="0.2"/>
    <row r="55223" x14ac:dyDescent="0.2"/>
    <row r="55224" x14ac:dyDescent="0.2"/>
    <row r="55225" x14ac:dyDescent="0.2"/>
    <row r="55226" x14ac:dyDescent="0.2"/>
    <row r="55227" x14ac:dyDescent="0.2"/>
    <row r="55228" x14ac:dyDescent="0.2"/>
    <row r="55229" x14ac:dyDescent="0.2"/>
    <row r="55230" x14ac:dyDescent="0.2"/>
    <row r="55231" x14ac:dyDescent="0.2"/>
    <row r="55232" x14ac:dyDescent="0.2"/>
    <row r="55233" x14ac:dyDescent="0.2"/>
    <row r="55234" x14ac:dyDescent="0.2"/>
    <row r="55235" x14ac:dyDescent="0.2"/>
    <row r="55236" x14ac:dyDescent="0.2"/>
    <row r="55237" x14ac:dyDescent="0.2"/>
    <row r="55238" x14ac:dyDescent="0.2"/>
    <row r="55239" x14ac:dyDescent="0.2"/>
    <row r="55240" x14ac:dyDescent="0.2"/>
    <row r="55241" x14ac:dyDescent="0.2"/>
    <row r="55242" x14ac:dyDescent="0.2"/>
    <row r="55243" x14ac:dyDescent="0.2"/>
    <row r="55244" x14ac:dyDescent="0.2"/>
    <row r="55245" x14ac:dyDescent="0.2"/>
    <row r="55246" x14ac:dyDescent="0.2"/>
    <row r="55247" x14ac:dyDescent="0.2"/>
    <row r="55248" x14ac:dyDescent="0.2"/>
    <row r="55249" x14ac:dyDescent="0.2"/>
    <row r="55250" x14ac:dyDescent="0.2"/>
    <row r="55251" x14ac:dyDescent="0.2"/>
    <row r="55252" x14ac:dyDescent="0.2"/>
    <row r="55253" x14ac:dyDescent="0.2"/>
    <row r="55254" x14ac:dyDescent="0.2"/>
    <row r="55255" x14ac:dyDescent="0.2"/>
    <row r="55256" x14ac:dyDescent="0.2"/>
    <row r="55257" x14ac:dyDescent="0.2"/>
    <row r="55258" x14ac:dyDescent="0.2"/>
    <row r="55259" x14ac:dyDescent="0.2"/>
    <row r="55260" x14ac:dyDescent="0.2"/>
    <row r="55261" x14ac:dyDescent="0.2"/>
    <row r="55262" x14ac:dyDescent="0.2"/>
    <row r="55263" x14ac:dyDescent="0.2"/>
    <row r="55264" x14ac:dyDescent="0.2"/>
    <row r="55265" x14ac:dyDescent="0.2"/>
    <row r="55266" x14ac:dyDescent="0.2"/>
    <row r="55267" x14ac:dyDescent="0.2"/>
    <row r="55268" x14ac:dyDescent="0.2"/>
    <row r="55269" x14ac:dyDescent="0.2"/>
    <row r="55270" x14ac:dyDescent="0.2"/>
    <row r="55271" x14ac:dyDescent="0.2"/>
    <row r="55272" x14ac:dyDescent="0.2"/>
    <row r="55273" x14ac:dyDescent="0.2"/>
    <row r="55274" x14ac:dyDescent="0.2"/>
    <row r="55275" x14ac:dyDescent="0.2"/>
    <row r="55276" x14ac:dyDescent="0.2"/>
    <row r="55277" x14ac:dyDescent="0.2"/>
    <row r="55278" x14ac:dyDescent="0.2"/>
    <row r="55279" x14ac:dyDescent="0.2"/>
    <row r="55280" x14ac:dyDescent="0.2"/>
    <row r="55281" x14ac:dyDescent="0.2"/>
    <row r="55282" x14ac:dyDescent="0.2"/>
    <row r="55283" x14ac:dyDescent="0.2"/>
    <row r="55284" x14ac:dyDescent="0.2"/>
    <row r="55285" x14ac:dyDescent="0.2"/>
    <row r="55286" x14ac:dyDescent="0.2"/>
    <row r="55287" x14ac:dyDescent="0.2"/>
    <row r="55288" x14ac:dyDescent="0.2"/>
    <row r="55289" x14ac:dyDescent="0.2"/>
    <row r="55290" x14ac:dyDescent="0.2"/>
    <row r="55291" x14ac:dyDescent="0.2"/>
    <row r="55292" x14ac:dyDescent="0.2"/>
    <row r="55293" x14ac:dyDescent="0.2"/>
    <row r="55294" x14ac:dyDescent="0.2"/>
    <row r="55295" x14ac:dyDescent="0.2"/>
    <row r="55296" x14ac:dyDescent="0.2"/>
    <row r="55297" x14ac:dyDescent="0.2"/>
    <row r="55298" x14ac:dyDescent="0.2"/>
    <row r="55299" x14ac:dyDescent="0.2"/>
    <row r="55300" x14ac:dyDescent="0.2"/>
    <row r="55301" x14ac:dyDescent="0.2"/>
    <row r="55302" x14ac:dyDescent="0.2"/>
    <row r="55303" x14ac:dyDescent="0.2"/>
    <row r="55304" x14ac:dyDescent="0.2"/>
    <row r="55305" x14ac:dyDescent="0.2"/>
    <row r="55306" x14ac:dyDescent="0.2"/>
    <row r="55307" x14ac:dyDescent="0.2"/>
    <row r="55308" x14ac:dyDescent="0.2"/>
    <row r="55309" x14ac:dyDescent="0.2"/>
    <row r="55310" x14ac:dyDescent="0.2"/>
    <row r="55311" x14ac:dyDescent="0.2"/>
    <row r="55312" x14ac:dyDescent="0.2"/>
    <row r="55313" x14ac:dyDescent="0.2"/>
    <row r="55314" x14ac:dyDescent="0.2"/>
    <row r="55315" x14ac:dyDescent="0.2"/>
    <row r="55316" x14ac:dyDescent="0.2"/>
    <row r="55317" x14ac:dyDescent="0.2"/>
    <row r="55318" x14ac:dyDescent="0.2"/>
    <row r="55319" x14ac:dyDescent="0.2"/>
    <row r="55320" x14ac:dyDescent="0.2"/>
    <row r="55321" x14ac:dyDescent="0.2"/>
    <row r="55322" x14ac:dyDescent="0.2"/>
    <row r="55323" x14ac:dyDescent="0.2"/>
    <row r="55324" x14ac:dyDescent="0.2"/>
    <row r="55325" x14ac:dyDescent="0.2"/>
    <row r="55326" x14ac:dyDescent="0.2"/>
    <row r="55327" x14ac:dyDescent="0.2"/>
    <row r="55328" x14ac:dyDescent="0.2"/>
    <row r="55329" x14ac:dyDescent="0.2"/>
    <row r="55330" x14ac:dyDescent="0.2"/>
    <row r="55331" x14ac:dyDescent="0.2"/>
    <row r="55332" x14ac:dyDescent="0.2"/>
    <row r="55333" x14ac:dyDescent="0.2"/>
    <row r="55334" x14ac:dyDescent="0.2"/>
    <row r="55335" x14ac:dyDescent="0.2"/>
    <row r="55336" x14ac:dyDescent="0.2"/>
    <row r="55337" x14ac:dyDescent="0.2"/>
    <row r="55338" x14ac:dyDescent="0.2"/>
    <row r="55339" x14ac:dyDescent="0.2"/>
    <row r="55340" x14ac:dyDescent="0.2"/>
    <row r="55341" x14ac:dyDescent="0.2"/>
    <row r="55342" x14ac:dyDescent="0.2"/>
    <row r="55343" x14ac:dyDescent="0.2"/>
    <row r="55344" x14ac:dyDescent="0.2"/>
    <row r="55345" x14ac:dyDescent="0.2"/>
    <row r="55346" x14ac:dyDescent="0.2"/>
    <row r="55347" x14ac:dyDescent="0.2"/>
    <row r="55348" x14ac:dyDescent="0.2"/>
    <row r="55349" x14ac:dyDescent="0.2"/>
    <row r="55350" x14ac:dyDescent="0.2"/>
    <row r="55351" x14ac:dyDescent="0.2"/>
    <row r="55352" x14ac:dyDescent="0.2"/>
    <row r="55353" x14ac:dyDescent="0.2"/>
    <row r="55354" x14ac:dyDescent="0.2"/>
    <row r="55355" x14ac:dyDescent="0.2"/>
    <row r="55356" x14ac:dyDescent="0.2"/>
    <row r="55357" x14ac:dyDescent="0.2"/>
    <row r="55358" x14ac:dyDescent="0.2"/>
    <row r="55359" x14ac:dyDescent="0.2"/>
    <row r="55360" x14ac:dyDescent="0.2"/>
    <row r="55361" x14ac:dyDescent="0.2"/>
    <row r="55362" x14ac:dyDescent="0.2"/>
    <row r="55363" x14ac:dyDescent="0.2"/>
    <row r="55364" x14ac:dyDescent="0.2"/>
    <row r="55365" x14ac:dyDescent="0.2"/>
    <row r="55366" x14ac:dyDescent="0.2"/>
    <row r="55367" x14ac:dyDescent="0.2"/>
    <row r="55368" x14ac:dyDescent="0.2"/>
    <row r="55369" x14ac:dyDescent="0.2"/>
    <row r="55370" x14ac:dyDescent="0.2"/>
    <row r="55371" x14ac:dyDescent="0.2"/>
    <row r="55372" x14ac:dyDescent="0.2"/>
    <row r="55373" x14ac:dyDescent="0.2"/>
    <row r="55374" x14ac:dyDescent="0.2"/>
    <row r="55375" x14ac:dyDescent="0.2"/>
    <row r="55376" x14ac:dyDescent="0.2"/>
    <row r="55377" x14ac:dyDescent="0.2"/>
    <row r="55378" x14ac:dyDescent="0.2"/>
    <row r="55379" x14ac:dyDescent="0.2"/>
    <row r="55380" x14ac:dyDescent="0.2"/>
    <row r="55381" x14ac:dyDescent="0.2"/>
    <row r="55382" x14ac:dyDescent="0.2"/>
    <row r="55383" x14ac:dyDescent="0.2"/>
    <row r="55384" x14ac:dyDescent="0.2"/>
    <row r="55385" x14ac:dyDescent="0.2"/>
    <row r="55386" x14ac:dyDescent="0.2"/>
    <row r="55387" x14ac:dyDescent="0.2"/>
    <row r="55388" x14ac:dyDescent="0.2"/>
    <row r="55389" x14ac:dyDescent="0.2"/>
    <row r="55390" x14ac:dyDescent="0.2"/>
    <row r="55391" x14ac:dyDescent="0.2"/>
    <row r="55392" x14ac:dyDescent="0.2"/>
    <row r="55393" x14ac:dyDescent="0.2"/>
    <row r="55394" x14ac:dyDescent="0.2"/>
    <row r="55395" x14ac:dyDescent="0.2"/>
    <row r="55396" x14ac:dyDescent="0.2"/>
    <row r="55397" x14ac:dyDescent="0.2"/>
    <row r="55398" x14ac:dyDescent="0.2"/>
    <row r="55399" x14ac:dyDescent="0.2"/>
    <row r="55400" x14ac:dyDescent="0.2"/>
    <row r="55401" x14ac:dyDescent="0.2"/>
    <row r="55402" x14ac:dyDescent="0.2"/>
    <row r="55403" x14ac:dyDescent="0.2"/>
    <row r="55404" x14ac:dyDescent="0.2"/>
    <row r="55405" x14ac:dyDescent="0.2"/>
    <row r="55406" x14ac:dyDescent="0.2"/>
    <row r="55407" x14ac:dyDescent="0.2"/>
    <row r="55408" x14ac:dyDescent="0.2"/>
    <row r="55409" x14ac:dyDescent="0.2"/>
    <row r="55410" x14ac:dyDescent="0.2"/>
    <row r="55411" x14ac:dyDescent="0.2"/>
    <row r="55412" x14ac:dyDescent="0.2"/>
    <row r="55413" x14ac:dyDescent="0.2"/>
    <row r="55414" x14ac:dyDescent="0.2"/>
    <row r="55415" x14ac:dyDescent="0.2"/>
    <row r="55416" x14ac:dyDescent="0.2"/>
    <row r="55417" x14ac:dyDescent="0.2"/>
    <row r="55418" x14ac:dyDescent="0.2"/>
    <row r="55419" x14ac:dyDescent="0.2"/>
    <row r="55420" x14ac:dyDescent="0.2"/>
    <row r="55421" x14ac:dyDescent="0.2"/>
    <row r="55422" x14ac:dyDescent="0.2"/>
    <row r="55423" x14ac:dyDescent="0.2"/>
    <row r="55424" x14ac:dyDescent="0.2"/>
    <row r="55425" x14ac:dyDescent="0.2"/>
    <row r="55426" x14ac:dyDescent="0.2"/>
    <row r="55427" x14ac:dyDescent="0.2"/>
    <row r="55428" x14ac:dyDescent="0.2"/>
    <row r="55429" x14ac:dyDescent="0.2"/>
    <row r="55430" x14ac:dyDescent="0.2"/>
    <row r="55431" x14ac:dyDescent="0.2"/>
    <row r="55432" x14ac:dyDescent="0.2"/>
    <row r="55433" x14ac:dyDescent="0.2"/>
    <row r="55434" x14ac:dyDescent="0.2"/>
    <row r="55435" x14ac:dyDescent="0.2"/>
    <row r="55436" x14ac:dyDescent="0.2"/>
    <row r="55437" x14ac:dyDescent="0.2"/>
    <row r="55438" x14ac:dyDescent="0.2"/>
    <row r="55439" x14ac:dyDescent="0.2"/>
    <row r="55440" x14ac:dyDescent="0.2"/>
    <row r="55441" x14ac:dyDescent="0.2"/>
    <row r="55442" x14ac:dyDescent="0.2"/>
    <row r="55443" x14ac:dyDescent="0.2"/>
    <row r="55444" x14ac:dyDescent="0.2"/>
    <row r="55445" x14ac:dyDescent="0.2"/>
    <row r="55446" x14ac:dyDescent="0.2"/>
    <row r="55447" x14ac:dyDescent="0.2"/>
    <row r="55448" x14ac:dyDescent="0.2"/>
    <row r="55449" x14ac:dyDescent="0.2"/>
    <row r="55450" x14ac:dyDescent="0.2"/>
    <row r="55451" x14ac:dyDescent="0.2"/>
    <row r="55452" x14ac:dyDescent="0.2"/>
    <row r="55453" x14ac:dyDescent="0.2"/>
    <row r="55454" x14ac:dyDescent="0.2"/>
    <row r="55455" x14ac:dyDescent="0.2"/>
    <row r="55456" x14ac:dyDescent="0.2"/>
    <row r="55457" x14ac:dyDescent="0.2"/>
    <row r="55458" x14ac:dyDescent="0.2"/>
    <row r="55459" x14ac:dyDescent="0.2"/>
    <row r="55460" x14ac:dyDescent="0.2"/>
    <row r="55461" x14ac:dyDescent="0.2"/>
    <row r="55462" x14ac:dyDescent="0.2"/>
    <row r="55463" x14ac:dyDescent="0.2"/>
    <row r="55464" x14ac:dyDescent="0.2"/>
    <row r="55465" x14ac:dyDescent="0.2"/>
    <row r="55466" x14ac:dyDescent="0.2"/>
    <row r="55467" x14ac:dyDescent="0.2"/>
    <row r="55468" x14ac:dyDescent="0.2"/>
    <row r="55469" x14ac:dyDescent="0.2"/>
    <row r="55470" x14ac:dyDescent="0.2"/>
    <row r="55471" x14ac:dyDescent="0.2"/>
    <row r="55472" x14ac:dyDescent="0.2"/>
    <row r="55473" x14ac:dyDescent="0.2"/>
    <row r="55474" x14ac:dyDescent="0.2"/>
    <row r="55475" x14ac:dyDescent="0.2"/>
    <row r="55476" x14ac:dyDescent="0.2"/>
    <row r="55477" x14ac:dyDescent="0.2"/>
    <row r="55478" x14ac:dyDescent="0.2"/>
    <row r="55479" x14ac:dyDescent="0.2"/>
    <row r="55480" x14ac:dyDescent="0.2"/>
    <row r="55481" x14ac:dyDescent="0.2"/>
    <row r="55482" x14ac:dyDescent="0.2"/>
    <row r="55483" x14ac:dyDescent="0.2"/>
    <row r="55484" x14ac:dyDescent="0.2"/>
    <row r="55485" x14ac:dyDescent="0.2"/>
    <row r="55486" x14ac:dyDescent="0.2"/>
    <row r="55487" x14ac:dyDescent="0.2"/>
    <row r="55488" x14ac:dyDescent="0.2"/>
    <row r="55489" x14ac:dyDescent="0.2"/>
    <row r="55490" x14ac:dyDescent="0.2"/>
    <row r="55491" x14ac:dyDescent="0.2"/>
    <row r="55492" x14ac:dyDescent="0.2"/>
    <row r="55493" x14ac:dyDescent="0.2"/>
    <row r="55494" x14ac:dyDescent="0.2"/>
    <row r="55495" x14ac:dyDescent="0.2"/>
    <row r="55496" x14ac:dyDescent="0.2"/>
    <row r="55497" x14ac:dyDescent="0.2"/>
    <row r="55498" x14ac:dyDescent="0.2"/>
    <row r="55499" x14ac:dyDescent="0.2"/>
    <row r="55500" x14ac:dyDescent="0.2"/>
    <row r="55501" x14ac:dyDescent="0.2"/>
    <row r="55502" x14ac:dyDescent="0.2"/>
    <row r="55503" x14ac:dyDescent="0.2"/>
    <row r="55504" x14ac:dyDescent="0.2"/>
    <row r="55505" x14ac:dyDescent="0.2"/>
    <row r="55506" x14ac:dyDescent="0.2"/>
    <row r="55507" x14ac:dyDescent="0.2"/>
    <row r="55508" x14ac:dyDescent="0.2"/>
    <row r="55509" x14ac:dyDescent="0.2"/>
    <row r="55510" x14ac:dyDescent="0.2"/>
    <row r="55511" x14ac:dyDescent="0.2"/>
    <row r="55512" x14ac:dyDescent="0.2"/>
    <row r="55513" x14ac:dyDescent="0.2"/>
    <row r="55514" x14ac:dyDescent="0.2"/>
    <row r="55515" x14ac:dyDescent="0.2"/>
    <row r="55516" x14ac:dyDescent="0.2"/>
    <row r="55517" x14ac:dyDescent="0.2"/>
    <row r="55518" x14ac:dyDescent="0.2"/>
    <row r="55519" x14ac:dyDescent="0.2"/>
    <row r="55520" x14ac:dyDescent="0.2"/>
    <row r="55521" x14ac:dyDescent="0.2"/>
    <row r="55522" x14ac:dyDescent="0.2"/>
    <row r="55523" x14ac:dyDescent="0.2"/>
    <row r="55524" x14ac:dyDescent="0.2"/>
    <row r="55525" x14ac:dyDescent="0.2"/>
    <row r="55526" x14ac:dyDescent="0.2"/>
    <row r="55527" x14ac:dyDescent="0.2"/>
    <row r="55528" x14ac:dyDescent="0.2"/>
    <row r="55529" x14ac:dyDescent="0.2"/>
    <row r="55530" x14ac:dyDescent="0.2"/>
    <row r="55531" x14ac:dyDescent="0.2"/>
    <row r="55532" x14ac:dyDescent="0.2"/>
    <row r="55533" x14ac:dyDescent="0.2"/>
    <row r="55534" x14ac:dyDescent="0.2"/>
    <row r="55535" x14ac:dyDescent="0.2"/>
    <row r="55536" x14ac:dyDescent="0.2"/>
    <row r="55537" x14ac:dyDescent="0.2"/>
    <row r="55538" x14ac:dyDescent="0.2"/>
    <row r="55539" x14ac:dyDescent="0.2"/>
    <row r="55540" x14ac:dyDescent="0.2"/>
    <row r="55541" x14ac:dyDescent="0.2"/>
    <row r="55542" x14ac:dyDescent="0.2"/>
    <row r="55543" x14ac:dyDescent="0.2"/>
    <row r="55544" x14ac:dyDescent="0.2"/>
    <row r="55545" x14ac:dyDescent="0.2"/>
    <row r="55546" x14ac:dyDescent="0.2"/>
    <row r="55547" x14ac:dyDescent="0.2"/>
    <row r="55548" x14ac:dyDescent="0.2"/>
    <row r="55549" x14ac:dyDescent="0.2"/>
    <row r="55550" x14ac:dyDescent="0.2"/>
    <row r="55551" x14ac:dyDescent="0.2"/>
    <row r="55552" x14ac:dyDescent="0.2"/>
    <row r="55553" x14ac:dyDescent="0.2"/>
    <row r="55554" x14ac:dyDescent="0.2"/>
    <row r="55555" x14ac:dyDescent="0.2"/>
    <row r="55556" x14ac:dyDescent="0.2"/>
    <row r="55557" x14ac:dyDescent="0.2"/>
    <row r="55558" x14ac:dyDescent="0.2"/>
    <row r="55559" x14ac:dyDescent="0.2"/>
    <row r="55560" x14ac:dyDescent="0.2"/>
    <row r="55561" x14ac:dyDescent="0.2"/>
    <row r="55562" x14ac:dyDescent="0.2"/>
    <row r="55563" x14ac:dyDescent="0.2"/>
    <row r="55564" x14ac:dyDescent="0.2"/>
    <row r="55565" x14ac:dyDescent="0.2"/>
    <row r="55566" x14ac:dyDescent="0.2"/>
    <row r="55567" x14ac:dyDescent="0.2"/>
    <row r="55568" x14ac:dyDescent="0.2"/>
    <row r="55569" x14ac:dyDescent="0.2"/>
    <row r="55570" x14ac:dyDescent="0.2"/>
    <row r="55571" x14ac:dyDescent="0.2"/>
    <row r="55572" x14ac:dyDescent="0.2"/>
    <row r="55573" x14ac:dyDescent="0.2"/>
    <row r="55574" x14ac:dyDescent="0.2"/>
    <row r="55575" x14ac:dyDescent="0.2"/>
    <row r="55576" x14ac:dyDescent="0.2"/>
    <row r="55577" x14ac:dyDescent="0.2"/>
    <row r="55578" x14ac:dyDescent="0.2"/>
    <row r="55579" x14ac:dyDescent="0.2"/>
    <row r="55580" x14ac:dyDescent="0.2"/>
    <row r="55581" x14ac:dyDescent="0.2"/>
    <row r="55582" x14ac:dyDescent="0.2"/>
    <row r="55583" x14ac:dyDescent="0.2"/>
    <row r="55584" x14ac:dyDescent="0.2"/>
    <row r="55585" x14ac:dyDescent="0.2"/>
    <row r="55586" x14ac:dyDescent="0.2"/>
    <row r="55587" x14ac:dyDescent="0.2"/>
    <row r="55588" x14ac:dyDescent="0.2"/>
    <row r="55589" x14ac:dyDescent="0.2"/>
    <row r="55590" x14ac:dyDescent="0.2"/>
    <row r="55591" x14ac:dyDescent="0.2"/>
    <row r="55592" x14ac:dyDescent="0.2"/>
    <row r="55593" x14ac:dyDescent="0.2"/>
    <row r="55594" x14ac:dyDescent="0.2"/>
    <row r="55595" x14ac:dyDescent="0.2"/>
    <row r="55596" x14ac:dyDescent="0.2"/>
    <row r="55597" x14ac:dyDescent="0.2"/>
    <row r="55598" x14ac:dyDescent="0.2"/>
    <row r="55599" x14ac:dyDescent="0.2"/>
    <row r="55600" x14ac:dyDescent="0.2"/>
    <row r="55601" x14ac:dyDescent="0.2"/>
    <row r="55602" x14ac:dyDescent="0.2"/>
    <row r="55603" x14ac:dyDescent="0.2"/>
    <row r="55604" x14ac:dyDescent="0.2"/>
    <row r="55605" x14ac:dyDescent="0.2"/>
    <row r="55606" x14ac:dyDescent="0.2"/>
    <row r="55607" x14ac:dyDescent="0.2"/>
    <row r="55608" x14ac:dyDescent="0.2"/>
    <row r="55609" x14ac:dyDescent="0.2"/>
    <row r="55610" x14ac:dyDescent="0.2"/>
    <row r="55611" x14ac:dyDescent="0.2"/>
    <row r="55612" x14ac:dyDescent="0.2"/>
    <row r="55613" x14ac:dyDescent="0.2"/>
    <row r="55614" x14ac:dyDescent="0.2"/>
    <row r="55615" x14ac:dyDescent="0.2"/>
    <row r="55616" x14ac:dyDescent="0.2"/>
    <row r="55617" x14ac:dyDescent="0.2"/>
    <row r="55618" x14ac:dyDescent="0.2"/>
    <row r="55619" x14ac:dyDescent="0.2"/>
    <row r="55620" x14ac:dyDescent="0.2"/>
    <row r="55621" x14ac:dyDescent="0.2"/>
    <row r="55622" x14ac:dyDescent="0.2"/>
    <row r="55623" x14ac:dyDescent="0.2"/>
    <row r="55624" x14ac:dyDescent="0.2"/>
    <row r="55625" x14ac:dyDescent="0.2"/>
    <row r="55626" x14ac:dyDescent="0.2"/>
    <row r="55627" x14ac:dyDescent="0.2"/>
    <row r="55628" x14ac:dyDescent="0.2"/>
    <row r="55629" x14ac:dyDescent="0.2"/>
    <row r="55630" x14ac:dyDescent="0.2"/>
    <row r="55631" x14ac:dyDescent="0.2"/>
    <row r="55632" x14ac:dyDescent="0.2"/>
    <row r="55633" x14ac:dyDescent="0.2"/>
    <row r="55634" x14ac:dyDescent="0.2"/>
    <row r="55635" x14ac:dyDescent="0.2"/>
    <row r="55636" x14ac:dyDescent="0.2"/>
    <row r="55637" x14ac:dyDescent="0.2"/>
    <row r="55638" x14ac:dyDescent="0.2"/>
    <row r="55639" x14ac:dyDescent="0.2"/>
    <row r="55640" x14ac:dyDescent="0.2"/>
    <row r="55641" x14ac:dyDescent="0.2"/>
    <row r="55642" x14ac:dyDescent="0.2"/>
    <row r="55643" x14ac:dyDescent="0.2"/>
    <row r="55644" x14ac:dyDescent="0.2"/>
    <row r="55645" x14ac:dyDescent="0.2"/>
    <row r="55646" x14ac:dyDescent="0.2"/>
    <row r="55647" x14ac:dyDescent="0.2"/>
    <row r="55648" x14ac:dyDescent="0.2"/>
    <row r="55649" x14ac:dyDescent="0.2"/>
    <row r="55650" x14ac:dyDescent="0.2"/>
    <row r="55651" x14ac:dyDescent="0.2"/>
    <row r="55652" x14ac:dyDescent="0.2"/>
    <row r="55653" x14ac:dyDescent="0.2"/>
    <row r="55654" x14ac:dyDescent="0.2"/>
    <row r="55655" x14ac:dyDescent="0.2"/>
    <row r="55656" x14ac:dyDescent="0.2"/>
    <row r="55657" x14ac:dyDescent="0.2"/>
    <row r="55658" x14ac:dyDescent="0.2"/>
    <row r="55659" x14ac:dyDescent="0.2"/>
    <row r="55660" x14ac:dyDescent="0.2"/>
    <row r="55661" x14ac:dyDescent="0.2"/>
    <row r="55662" x14ac:dyDescent="0.2"/>
    <row r="55663" x14ac:dyDescent="0.2"/>
    <row r="55664" x14ac:dyDescent="0.2"/>
    <row r="55665" x14ac:dyDescent="0.2"/>
    <row r="55666" x14ac:dyDescent="0.2"/>
    <row r="55667" x14ac:dyDescent="0.2"/>
    <row r="55668" x14ac:dyDescent="0.2"/>
    <row r="55669" x14ac:dyDescent="0.2"/>
    <row r="55670" x14ac:dyDescent="0.2"/>
    <row r="55671" x14ac:dyDescent="0.2"/>
    <row r="55672" x14ac:dyDescent="0.2"/>
    <row r="55673" x14ac:dyDescent="0.2"/>
    <row r="55674" x14ac:dyDescent="0.2"/>
    <row r="55675" x14ac:dyDescent="0.2"/>
    <row r="55676" x14ac:dyDescent="0.2"/>
    <row r="55677" x14ac:dyDescent="0.2"/>
    <row r="55678" x14ac:dyDescent="0.2"/>
    <row r="55679" x14ac:dyDescent="0.2"/>
    <row r="55680" x14ac:dyDescent="0.2"/>
    <row r="55681" x14ac:dyDescent="0.2"/>
    <row r="55682" x14ac:dyDescent="0.2"/>
    <row r="55683" x14ac:dyDescent="0.2"/>
    <row r="55684" x14ac:dyDescent="0.2"/>
    <row r="55685" x14ac:dyDescent="0.2"/>
    <row r="55686" x14ac:dyDescent="0.2"/>
    <row r="55687" x14ac:dyDescent="0.2"/>
    <row r="55688" x14ac:dyDescent="0.2"/>
    <row r="55689" x14ac:dyDescent="0.2"/>
    <row r="55690" x14ac:dyDescent="0.2"/>
    <row r="55691" x14ac:dyDescent="0.2"/>
    <row r="55692" x14ac:dyDescent="0.2"/>
    <row r="55693" x14ac:dyDescent="0.2"/>
    <row r="55694" x14ac:dyDescent="0.2"/>
    <row r="55695" x14ac:dyDescent="0.2"/>
    <row r="55696" x14ac:dyDescent="0.2"/>
    <row r="55697" x14ac:dyDescent="0.2"/>
    <row r="55698" x14ac:dyDescent="0.2"/>
    <row r="55699" x14ac:dyDescent="0.2"/>
    <row r="55700" x14ac:dyDescent="0.2"/>
    <row r="55701" x14ac:dyDescent="0.2"/>
    <row r="55702" x14ac:dyDescent="0.2"/>
    <row r="55703" x14ac:dyDescent="0.2"/>
    <row r="55704" x14ac:dyDescent="0.2"/>
    <row r="55705" x14ac:dyDescent="0.2"/>
    <row r="55706" x14ac:dyDescent="0.2"/>
    <row r="55707" x14ac:dyDescent="0.2"/>
    <row r="55708" x14ac:dyDescent="0.2"/>
    <row r="55709" x14ac:dyDescent="0.2"/>
    <row r="55710" x14ac:dyDescent="0.2"/>
    <row r="55711" x14ac:dyDescent="0.2"/>
    <row r="55712" x14ac:dyDescent="0.2"/>
    <row r="55713" x14ac:dyDescent="0.2"/>
    <row r="55714" x14ac:dyDescent="0.2"/>
    <row r="55715" x14ac:dyDescent="0.2"/>
    <row r="55716" x14ac:dyDescent="0.2"/>
    <row r="55717" x14ac:dyDescent="0.2"/>
    <row r="55718" x14ac:dyDescent="0.2"/>
    <row r="55719" x14ac:dyDescent="0.2"/>
    <row r="55720" x14ac:dyDescent="0.2"/>
    <row r="55721" x14ac:dyDescent="0.2"/>
    <row r="55722" x14ac:dyDescent="0.2"/>
    <row r="55723" x14ac:dyDescent="0.2"/>
    <row r="55724" x14ac:dyDescent="0.2"/>
    <row r="55725" x14ac:dyDescent="0.2"/>
    <row r="55726" x14ac:dyDescent="0.2"/>
    <row r="55727" x14ac:dyDescent="0.2"/>
    <row r="55728" x14ac:dyDescent="0.2"/>
    <row r="55729" x14ac:dyDescent="0.2"/>
    <row r="55730" x14ac:dyDescent="0.2"/>
    <row r="55731" x14ac:dyDescent="0.2"/>
    <row r="55732" x14ac:dyDescent="0.2"/>
    <row r="55733" x14ac:dyDescent="0.2"/>
    <row r="55734" x14ac:dyDescent="0.2"/>
    <row r="55735" x14ac:dyDescent="0.2"/>
    <row r="55736" x14ac:dyDescent="0.2"/>
    <row r="55737" x14ac:dyDescent="0.2"/>
    <row r="55738" x14ac:dyDescent="0.2"/>
    <row r="55739" x14ac:dyDescent="0.2"/>
    <row r="55740" x14ac:dyDescent="0.2"/>
    <row r="55741" x14ac:dyDescent="0.2"/>
    <row r="55742" x14ac:dyDescent="0.2"/>
    <row r="55743" x14ac:dyDescent="0.2"/>
    <row r="55744" x14ac:dyDescent="0.2"/>
    <row r="55745" x14ac:dyDescent="0.2"/>
    <row r="55746" x14ac:dyDescent="0.2"/>
    <row r="55747" x14ac:dyDescent="0.2"/>
    <row r="55748" x14ac:dyDescent="0.2"/>
    <row r="55749" x14ac:dyDescent="0.2"/>
    <row r="55750" x14ac:dyDescent="0.2"/>
    <row r="55751" x14ac:dyDescent="0.2"/>
    <row r="55752" x14ac:dyDescent="0.2"/>
    <row r="55753" x14ac:dyDescent="0.2"/>
    <row r="55754" x14ac:dyDescent="0.2"/>
    <row r="55755" x14ac:dyDescent="0.2"/>
    <row r="55756" x14ac:dyDescent="0.2"/>
    <row r="55757" x14ac:dyDescent="0.2"/>
    <row r="55758" x14ac:dyDescent="0.2"/>
    <row r="55759" x14ac:dyDescent="0.2"/>
    <row r="55760" x14ac:dyDescent="0.2"/>
    <row r="55761" x14ac:dyDescent="0.2"/>
    <row r="55762" x14ac:dyDescent="0.2"/>
    <row r="55763" x14ac:dyDescent="0.2"/>
    <row r="55764" x14ac:dyDescent="0.2"/>
    <row r="55765" x14ac:dyDescent="0.2"/>
    <row r="55766" x14ac:dyDescent="0.2"/>
    <row r="55767" x14ac:dyDescent="0.2"/>
    <row r="55768" x14ac:dyDescent="0.2"/>
    <row r="55769" x14ac:dyDescent="0.2"/>
    <row r="55770" x14ac:dyDescent="0.2"/>
    <row r="55771" x14ac:dyDescent="0.2"/>
    <row r="55772" x14ac:dyDescent="0.2"/>
    <row r="55773" x14ac:dyDescent="0.2"/>
    <row r="55774" x14ac:dyDescent="0.2"/>
    <row r="55775" x14ac:dyDescent="0.2"/>
    <row r="55776" x14ac:dyDescent="0.2"/>
    <row r="55777" x14ac:dyDescent="0.2"/>
    <row r="55778" x14ac:dyDescent="0.2"/>
    <row r="55779" x14ac:dyDescent="0.2"/>
    <row r="55780" x14ac:dyDescent="0.2"/>
    <row r="55781" x14ac:dyDescent="0.2"/>
    <row r="55782" x14ac:dyDescent="0.2"/>
    <row r="55783" x14ac:dyDescent="0.2"/>
    <row r="55784" x14ac:dyDescent="0.2"/>
    <row r="55785" x14ac:dyDescent="0.2"/>
    <row r="55786" x14ac:dyDescent="0.2"/>
    <row r="55787" x14ac:dyDescent="0.2"/>
    <row r="55788" x14ac:dyDescent="0.2"/>
    <row r="55789" x14ac:dyDescent="0.2"/>
    <row r="55790" x14ac:dyDescent="0.2"/>
    <row r="55791" x14ac:dyDescent="0.2"/>
    <row r="55792" x14ac:dyDescent="0.2"/>
    <row r="55793" x14ac:dyDescent="0.2"/>
    <row r="55794" x14ac:dyDescent="0.2"/>
    <row r="55795" x14ac:dyDescent="0.2"/>
    <row r="55796" x14ac:dyDescent="0.2"/>
    <row r="55797" x14ac:dyDescent="0.2"/>
    <row r="55798" x14ac:dyDescent="0.2"/>
    <row r="55799" x14ac:dyDescent="0.2"/>
    <row r="55800" x14ac:dyDescent="0.2"/>
    <row r="55801" x14ac:dyDescent="0.2"/>
    <row r="55802" x14ac:dyDescent="0.2"/>
    <row r="55803" x14ac:dyDescent="0.2"/>
    <row r="55804" x14ac:dyDescent="0.2"/>
    <row r="55805" x14ac:dyDescent="0.2"/>
    <row r="55806" x14ac:dyDescent="0.2"/>
    <row r="55807" x14ac:dyDescent="0.2"/>
    <row r="55808" x14ac:dyDescent="0.2"/>
    <row r="55809" x14ac:dyDescent="0.2"/>
    <row r="55810" x14ac:dyDescent="0.2"/>
    <row r="55811" x14ac:dyDescent="0.2"/>
    <row r="55812" x14ac:dyDescent="0.2"/>
    <row r="55813" x14ac:dyDescent="0.2"/>
    <row r="55814" x14ac:dyDescent="0.2"/>
    <row r="55815" x14ac:dyDescent="0.2"/>
    <row r="55816" x14ac:dyDescent="0.2"/>
    <row r="55817" x14ac:dyDescent="0.2"/>
    <row r="55818" x14ac:dyDescent="0.2"/>
    <row r="55819" x14ac:dyDescent="0.2"/>
    <row r="55820" x14ac:dyDescent="0.2"/>
    <row r="55821" x14ac:dyDescent="0.2"/>
    <row r="55822" x14ac:dyDescent="0.2"/>
    <row r="55823" x14ac:dyDescent="0.2"/>
    <row r="55824" x14ac:dyDescent="0.2"/>
    <row r="55825" x14ac:dyDescent="0.2"/>
    <row r="55826" x14ac:dyDescent="0.2"/>
    <row r="55827" x14ac:dyDescent="0.2"/>
    <row r="55828" x14ac:dyDescent="0.2"/>
    <row r="55829" x14ac:dyDescent="0.2"/>
    <row r="55830" x14ac:dyDescent="0.2"/>
    <row r="55831" x14ac:dyDescent="0.2"/>
    <row r="55832" x14ac:dyDescent="0.2"/>
    <row r="55833" x14ac:dyDescent="0.2"/>
    <row r="55834" x14ac:dyDescent="0.2"/>
    <row r="55835" x14ac:dyDescent="0.2"/>
    <row r="55836" x14ac:dyDescent="0.2"/>
    <row r="55837" x14ac:dyDescent="0.2"/>
    <row r="55838" x14ac:dyDescent="0.2"/>
    <row r="55839" x14ac:dyDescent="0.2"/>
    <row r="55840" x14ac:dyDescent="0.2"/>
    <row r="55841" x14ac:dyDescent="0.2"/>
    <row r="55842" x14ac:dyDescent="0.2"/>
    <row r="55843" x14ac:dyDescent="0.2"/>
    <row r="55844" x14ac:dyDescent="0.2"/>
    <row r="55845" x14ac:dyDescent="0.2"/>
    <row r="55846" x14ac:dyDescent="0.2"/>
    <row r="55847" x14ac:dyDescent="0.2"/>
    <row r="55848" x14ac:dyDescent="0.2"/>
    <row r="55849" x14ac:dyDescent="0.2"/>
    <row r="55850" x14ac:dyDescent="0.2"/>
    <row r="55851" x14ac:dyDescent="0.2"/>
    <row r="55852" x14ac:dyDescent="0.2"/>
    <row r="55853" x14ac:dyDescent="0.2"/>
    <row r="55854" x14ac:dyDescent="0.2"/>
    <row r="55855" x14ac:dyDescent="0.2"/>
    <row r="55856" x14ac:dyDescent="0.2"/>
    <row r="55857" x14ac:dyDescent="0.2"/>
    <row r="55858" x14ac:dyDescent="0.2"/>
    <row r="55859" x14ac:dyDescent="0.2"/>
    <row r="55860" x14ac:dyDescent="0.2"/>
    <row r="55861" x14ac:dyDescent="0.2"/>
    <row r="55862" x14ac:dyDescent="0.2"/>
    <row r="55863" x14ac:dyDescent="0.2"/>
    <row r="55864" x14ac:dyDescent="0.2"/>
    <row r="55865" x14ac:dyDescent="0.2"/>
    <row r="55866" x14ac:dyDescent="0.2"/>
    <row r="55867" x14ac:dyDescent="0.2"/>
    <row r="55868" x14ac:dyDescent="0.2"/>
    <row r="55869" x14ac:dyDescent="0.2"/>
    <row r="55870" x14ac:dyDescent="0.2"/>
    <row r="55871" x14ac:dyDescent="0.2"/>
    <row r="55872" x14ac:dyDescent="0.2"/>
    <row r="55873" x14ac:dyDescent="0.2"/>
    <row r="55874" x14ac:dyDescent="0.2"/>
    <row r="55875" x14ac:dyDescent="0.2"/>
    <row r="55876" x14ac:dyDescent="0.2"/>
    <row r="55877" x14ac:dyDescent="0.2"/>
    <row r="55878" x14ac:dyDescent="0.2"/>
    <row r="55879" x14ac:dyDescent="0.2"/>
    <row r="55880" x14ac:dyDescent="0.2"/>
    <row r="55881" x14ac:dyDescent="0.2"/>
    <row r="55882" x14ac:dyDescent="0.2"/>
    <row r="55883" x14ac:dyDescent="0.2"/>
    <row r="55884" x14ac:dyDescent="0.2"/>
    <row r="55885" x14ac:dyDescent="0.2"/>
    <row r="55886" x14ac:dyDescent="0.2"/>
    <row r="55887" x14ac:dyDescent="0.2"/>
    <row r="55888" x14ac:dyDescent="0.2"/>
    <row r="55889" x14ac:dyDescent="0.2"/>
    <row r="55890" x14ac:dyDescent="0.2"/>
    <row r="55891" x14ac:dyDescent="0.2"/>
    <row r="55892" x14ac:dyDescent="0.2"/>
    <row r="55893" x14ac:dyDescent="0.2"/>
    <row r="55894" x14ac:dyDescent="0.2"/>
    <row r="55895" x14ac:dyDescent="0.2"/>
    <row r="55896" x14ac:dyDescent="0.2"/>
    <row r="55897" x14ac:dyDescent="0.2"/>
    <row r="55898" x14ac:dyDescent="0.2"/>
    <row r="55899" x14ac:dyDescent="0.2"/>
    <row r="55900" x14ac:dyDescent="0.2"/>
    <row r="55901" x14ac:dyDescent="0.2"/>
    <row r="55902" x14ac:dyDescent="0.2"/>
    <row r="55903" x14ac:dyDescent="0.2"/>
    <row r="55904" x14ac:dyDescent="0.2"/>
    <row r="55905" x14ac:dyDescent="0.2"/>
    <row r="55906" x14ac:dyDescent="0.2"/>
    <row r="55907" x14ac:dyDescent="0.2"/>
    <row r="55908" x14ac:dyDescent="0.2"/>
    <row r="55909" x14ac:dyDescent="0.2"/>
    <row r="55910" x14ac:dyDescent="0.2"/>
    <row r="55911" x14ac:dyDescent="0.2"/>
    <row r="55912" x14ac:dyDescent="0.2"/>
    <row r="55913" x14ac:dyDescent="0.2"/>
    <row r="55914" x14ac:dyDescent="0.2"/>
    <row r="55915" x14ac:dyDescent="0.2"/>
    <row r="55916" x14ac:dyDescent="0.2"/>
    <row r="55917" x14ac:dyDescent="0.2"/>
    <row r="55918" x14ac:dyDescent="0.2"/>
    <row r="55919" x14ac:dyDescent="0.2"/>
    <row r="55920" x14ac:dyDescent="0.2"/>
    <row r="55921" x14ac:dyDescent="0.2"/>
    <row r="55922" x14ac:dyDescent="0.2"/>
    <row r="55923" x14ac:dyDescent="0.2"/>
    <row r="55924" x14ac:dyDescent="0.2"/>
    <row r="55925" x14ac:dyDescent="0.2"/>
    <row r="55926" x14ac:dyDescent="0.2"/>
    <row r="55927" x14ac:dyDescent="0.2"/>
    <row r="55928" x14ac:dyDescent="0.2"/>
    <row r="55929" x14ac:dyDescent="0.2"/>
    <row r="55930" x14ac:dyDescent="0.2"/>
    <row r="55931" x14ac:dyDescent="0.2"/>
    <row r="55932" x14ac:dyDescent="0.2"/>
    <row r="55933" x14ac:dyDescent="0.2"/>
    <row r="55934" x14ac:dyDescent="0.2"/>
    <row r="55935" x14ac:dyDescent="0.2"/>
    <row r="55936" x14ac:dyDescent="0.2"/>
    <row r="55937" x14ac:dyDescent="0.2"/>
    <row r="55938" x14ac:dyDescent="0.2"/>
    <row r="55939" x14ac:dyDescent="0.2"/>
    <row r="55940" x14ac:dyDescent="0.2"/>
    <row r="55941" x14ac:dyDescent="0.2"/>
    <row r="55942" x14ac:dyDescent="0.2"/>
    <row r="55943" x14ac:dyDescent="0.2"/>
    <row r="55944" x14ac:dyDescent="0.2"/>
    <row r="55945" x14ac:dyDescent="0.2"/>
    <row r="55946" x14ac:dyDescent="0.2"/>
    <row r="55947" x14ac:dyDescent="0.2"/>
    <row r="55948" x14ac:dyDescent="0.2"/>
    <row r="55949" x14ac:dyDescent="0.2"/>
    <row r="55950" x14ac:dyDescent="0.2"/>
    <row r="55951" x14ac:dyDescent="0.2"/>
    <row r="55952" x14ac:dyDescent="0.2"/>
    <row r="55953" x14ac:dyDescent="0.2"/>
    <row r="55954" x14ac:dyDescent="0.2"/>
    <row r="55955" x14ac:dyDescent="0.2"/>
    <row r="55956" x14ac:dyDescent="0.2"/>
    <row r="55957" x14ac:dyDescent="0.2"/>
    <row r="55958" x14ac:dyDescent="0.2"/>
    <row r="55959" x14ac:dyDescent="0.2"/>
    <row r="55960" x14ac:dyDescent="0.2"/>
    <row r="55961" x14ac:dyDescent="0.2"/>
    <row r="55962" x14ac:dyDescent="0.2"/>
    <row r="55963" x14ac:dyDescent="0.2"/>
    <row r="55964" x14ac:dyDescent="0.2"/>
    <row r="55965" x14ac:dyDescent="0.2"/>
    <row r="55966" x14ac:dyDescent="0.2"/>
    <row r="55967" x14ac:dyDescent="0.2"/>
    <row r="55968" x14ac:dyDescent="0.2"/>
    <row r="55969" x14ac:dyDescent="0.2"/>
    <row r="55970" x14ac:dyDescent="0.2"/>
    <row r="55971" x14ac:dyDescent="0.2"/>
    <row r="55972" x14ac:dyDescent="0.2"/>
    <row r="55973" x14ac:dyDescent="0.2"/>
    <row r="55974" x14ac:dyDescent="0.2"/>
    <row r="55975" x14ac:dyDescent="0.2"/>
    <row r="55976" x14ac:dyDescent="0.2"/>
    <row r="55977" x14ac:dyDescent="0.2"/>
    <row r="55978" x14ac:dyDescent="0.2"/>
    <row r="55979" x14ac:dyDescent="0.2"/>
    <row r="55980" x14ac:dyDescent="0.2"/>
    <row r="55981" x14ac:dyDescent="0.2"/>
    <row r="55982" x14ac:dyDescent="0.2"/>
    <row r="55983" x14ac:dyDescent="0.2"/>
    <row r="55984" x14ac:dyDescent="0.2"/>
    <row r="55985" x14ac:dyDescent="0.2"/>
    <row r="55986" x14ac:dyDescent="0.2"/>
    <row r="55987" x14ac:dyDescent="0.2"/>
    <row r="55988" x14ac:dyDescent="0.2"/>
    <row r="55989" x14ac:dyDescent="0.2"/>
    <row r="55990" x14ac:dyDescent="0.2"/>
    <row r="55991" x14ac:dyDescent="0.2"/>
    <row r="55992" x14ac:dyDescent="0.2"/>
    <row r="55993" x14ac:dyDescent="0.2"/>
    <row r="55994" x14ac:dyDescent="0.2"/>
    <row r="55995" x14ac:dyDescent="0.2"/>
    <row r="55996" x14ac:dyDescent="0.2"/>
    <row r="55997" x14ac:dyDescent="0.2"/>
    <row r="55998" x14ac:dyDescent="0.2"/>
    <row r="55999" x14ac:dyDescent="0.2"/>
    <row r="56000" x14ac:dyDescent="0.2"/>
    <row r="56001" x14ac:dyDescent="0.2"/>
    <row r="56002" x14ac:dyDescent="0.2"/>
    <row r="56003" x14ac:dyDescent="0.2"/>
    <row r="56004" x14ac:dyDescent="0.2"/>
    <row r="56005" x14ac:dyDescent="0.2"/>
    <row r="56006" x14ac:dyDescent="0.2"/>
    <row r="56007" x14ac:dyDescent="0.2"/>
    <row r="56008" x14ac:dyDescent="0.2"/>
    <row r="56009" x14ac:dyDescent="0.2"/>
    <row r="56010" x14ac:dyDescent="0.2"/>
    <row r="56011" x14ac:dyDescent="0.2"/>
    <row r="56012" x14ac:dyDescent="0.2"/>
    <row r="56013" x14ac:dyDescent="0.2"/>
    <row r="56014" x14ac:dyDescent="0.2"/>
    <row r="56015" x14ac:dyDescent="0.2"/>
    <row r="56016" x14ac:dyDescent="0.2"/>
    <row r="56017" x14ac:dyDescent="0.2"/>
    <row r="56018" x14ac:dyDescent="0.2"/>
    <row r="56019" x14ac:dyDescent="0.2"/>
    <row r="56020" x14ac:dyDescent="0.2"/>
    <row r="56021" x14ac:dyDescent="0.2"/>
    <row r="56022" x14ac:dyDescent="0.2"/>
    <row r="56023" x14ac:dyDescent="0.2"/>
    <row r="56024" x14ac:dyDescent="0.2"/>
    <row r="56025" x14ac:dyDescent="0.2"/>
    <row r="56026" x14ac:dyDescent="0.2"/>
    <row r="56027" x14ac:dyDescent="0.2"/>
    <row r="56028" x14ac:dyDescent="0.2"/>
    <row r="56029" x14ac:dyDescent="0.2"/>
    <row r="56030" x14ac:dyDescent="0.2"/>
    <row r="56031" x14ac:dyDescent="0.2"/>
    <row r="56032" x14ac:dyDescent="0.2"/>
    <row r="56033" x14ac:dyDescent="0.2"/>
    <row r="56034" x14ac:dyDescent="0.2"/>
    <row r="56035" x14ac:dyDescent="0.2"/>
    <row r="56036" x14ac:dyDescent="0.2"/>
    <row r="56037" x14ac:dyDescent="0.2"/>
    <row r="56038" x14ac:dyDescent="0.2"/>
    <row r="56039" x14ac:dyDescent="0.2"/>
    <row r="56040" x14ac:dyDescent="0.2"/>
    <row r="56041" x14ac:dyDescent="0.2"/>
    <row r="56042" x14ac:dyDescent="0.2"/>
    <row r="56043" x14ac:dyDescent="0.2"/>
    <row r="56044" x14ac:dyDescent="0.2"/>
    <row r="56045" x14ac:dyDescent="0.2"/>
    <row r="56046" x14ac:dyDescent="0.2"/>
    <row r="56047" x14ac:dyDescent="0.2"/>
    <row r="56048" x14ac:dyDescent="0.2"/>
    <row r="56049" x14ac:dyDescent="0.2"/>
    <row r="56050" x14ac:dyDescent="0.2"/>
    <row r="56051" x14ac:dyDescent="0.2"/>
    <row r="56052" x14ac:dyDescent="0.2"/>
    <row r="56053" x14ac:dyDescent="0.2"/>
    <row r="56054" x14ac:dyDescent="0.2"/>
    <row r="56055" x14ac:dyDescent="0.2"/>
    <row r="56056" x14ac:dyDescent="0.2"/>
    <row r="56057" x14ac:dyDescent="0.2"/>
    <row r="56058" x14ac:dyDescent="0.2"/>
    <row r="56059" x14ac:dyDescent="0.2"/>
    <row r="56060" x14ac:dyDescent="0.2"/>
    <row r="56061" x14ac:dyDescent="0.2"/>
    <row r="56062" x14ac:dyDescent="0.2"/>
    <row r="56063" x14ac:dyDescent="0.2"/>
    <row r="56064" x14ac:dyDescent="0.2"/>
    <row r="56065" x14ac:dyDescent="0.2"/>
    <row r="56066" x14ac:dyDescent="0.2"/>
    <row r="56067" x14ac:dyDescent="0.2"/>
    <row r="56068" x14ac:dyDescent="0.2"/>
    <row r="56069" x14ac:dyDescent="0.2"/>
    <row r="56070" x14ac:dyDescent="0.2"/>
    <row r="56071" x14ac:dyDescent="0.2"/>
    <row r="56072" x14ac:dyDescent="0.2"/>
    <row r="56073" x14ac:dyDescent="0.2"/>
    <row r="56074" x14ac:dyDescent="0.2"/>
    <row r="56075" x14ac:dyDescent="0.2"/>
    <row r="56076" x14ac:dyDescent="0.2"/>
    <row r="56077" x14ac:dyDescent="0.2"/>
    <row r="56078" x14ac:dyDescent="0.2"/>
    <row r="56079" x14ac:dyDescent="0.2"/>
    <row r="56080" x14ac:dyDescent="0.2"/>
    <row r="56081" x14ac:dyDescent="0.2"/>
    <row r="56082" x14ac:dyDescent="0.2"/>
    <row r="56083" x14ac:dyDescent="0.2"/>
    <row r="56084" x14ac:dyDescent="0.2"/>
    <row r="56085" x14ac:dyDescent="0.2"/>
    <row r="56086" x14ac:dyDescent="0.2"/>
    <row r="56087" x14ac:dyDescent="0.2"/>
    <row r="56088" x14ac:dyDescent="0.2"/>
    <row r="56089" x14ac:dyDescent="0.2"/>
    <row r="56090" x14ac:dyDescent="0.2"/>
    <row r="56091" x14ac:dyDescent="0.2"/>
    <row r="56092" x14ac:dyDescent="0.2"/>
    <row r="56093" x14ac:dyDescent="0.2"/>
    <row r="56094" x14ac:dyDescent="0.2"/>
    <row r="56095" x14ac:dyDescent="0.2"/>
    <row r="56096" x14ac:dyDescent="0.2"/>
    <row r="56097" x14ac:dyDescent="0.2"/>
    <row r="56098" x14ac:dyDescent="0.2"/>
    <row r="56099" x14ac:dyDescent="0.2"/>
    <row r="56100" x14ac:dyDescent="0.2"/>
    <row r="56101" x14ac:dyDescent="0.2"/>
    <row r="56102" x14ac:dyDescent="0.2"/>
    <row r="56103" x14ac:dyDescent="0.2"/>
    <row r="56104" x14ac:dyDescent="0.2"/>
    <row r="56105" x14ac:dyDescent="0.2"/>
    <row r="56106" x14ac:dyDescent="0.2"/>
    <row r="56107" x14ac:dyDescent="0.2"/>
    <row r="56108" x14ac:dyDescent="0.2"/>
    <row r="56109" x14ac:dyDescent="0.2"/>
    <row r="56110" x14ac:dyDescent="0.2"/>
    <row r="56111" x14ac:dyDescent="0.2"/>
    <row r="56112" x14ac:dyDescent="0.2"/>
    <row r="56113" x14ac:dyDescent="0.2"/>
    <row r="56114" x14ac:dyDescent="0.2"/>
    <row r="56115" x14ac:dyDescent="0.2"/>
    <row r="56116" x14ac:dyDescent="0.2"/>
    <row r="56117" x14ac:dyDescent="0.2"/>
    <row r="56118" x14ac:dyDescent="0.2"/>
    <row r="56119" x14ac:dyDescent="0.2"/>
    <row r="56120" x14ac:dyDescent="0.2"/>
    <row r="56121" x14ac:dyDescent="0.2"/>
    <row r="56122" x14ac:dyDescent="0.2"/>
    <row r="56123" x14ac:dyDescent="0.2"/>
    <row r="56124" x14ac:dyDescent="0.2"/>
    <row r="56125" x14ac:dyDescent="0.2"/>
    <row r="56126" x14ac:dyDescent="0.2"/>
    <row r="56127" x14ac:dyDescent="0.2"/>
    <row r="56128" x14ac:dyDescent="0.2"/>
    <row r="56129" x14ac:dyDescent="0.2"/>
    <row r="56130" x14ac:dyDescent="0.2"/>
    <row r="56131" x14ac:dyDescent="0.2"/>
    <row r="56132" x14ac:dyDescent="0.2"/>
    <row r="56133" x14ac:dyDescent="0.2"/>
    <row r="56134" x14ac:dyDescent="0.2"/>
    <row r="56135" x14ac:dyDescent="0.2"/>
    <row r="56136" x14ac:dyDescent="0.2"/>
    <row r="56137" x14ac:dyDescent="0.2"/>
    <row r="56138" x14ac:dyDescent="0.2"/>
    <row r="56139" x14ac:dyDescent="0.2"/>
    <row r="56140" x14ac:dyDescent="0.2"/>
    <row r="56141" x14ac:dyDescent="0.2"/>
    <row r="56142" x14ac:dyDescent="0.2"/>
    <row r="56143" x14ac:dyDescent="0.2"/>
    <row r="56144" x14ac:dyDescent="0.2"/>
    <row r="56145" x14ac:dyDescent="0.2"/>
    <row r="56146" x14ac:dyDescent="0.2"/>
    <row r="56147" x14ac:dyDescent="0.2"/>
    <row r="56148" x14ac:dyDescent="0.2"/>
    <row r="56149" x14ac:dyDescent="0.2"/>
    <row r="56150" x14ac:dyDescent="0.2"/>
    <row r="56151" x14ac:dyDescent="0.2"/>
    <row r="56152" x14ac:dyDescent="0.2"/>
    <row r="56153" x14ac:dyDescent="0.2"/>
    <row r="56154" x14ac:dyDescent="0.2"/>
    <row r="56155" x14ac:dyDescent="0.2"/>
    <row r="56156" x14ac:dyDescent="0.2"/>
    <row r="56157" x14ac:dyDescent="0.2"/>
    <row r="56158" x14ac:dyDescent="0.2"/>
    <row r="56159" x14ac:dyDescent="0.2"/>
    <row r="56160" x14ac:dyDescent="0.2"/>
    <row r="56161" x14ac:dyDescent="0.2"/>
    <row r="56162" x14ac:dyDescent="0.2"/>
    <row r="56163" x14ac:dyDescent="0.2"/>
    <row r="56164" x14ac:dyDescent="0.2"/>
    <row r="56165" x14ac:dyDescent="0.2"/>
    <row r="56166" x14ac:dyDescent="0.2"/>
    <row r="56167" x14ac:dyDescent="0.2"/>
    <row r="56168" x14ac:dyDescent="0.2"/>
    <row r="56169" x14ac:dyDescent="0.2"/>
    <row r="56170" x14ac:dyDescent="0.2"/>
    <row r="56171" x14ac:dyDescent="0.2"/>
    <row r="56172" x14ac:dyDescent="0.2"/>
    <row r="56173" x14ac:dyDescent="0.2"/>
    <row r="56174" x14ac:dyDescent="0.2"/>
    <row r="56175" x14ac:dyDescent="0.2"/>
    <row r="56176" x14ac:dyDescent="0.2"/>
    <row r="56177" x14ac:dyDescent="0.2"/>
    <row r="56178" x14ac:dyDescent="0.2"/>
    <row r="56179" x14ac:dyDescent="0.2"/>
    <row r="56180" x14ac:dyDescent="0.2"/>
    <row r="56181" x14ac:dyDescent="0.2"/>
    <row r="56182" x14ac:dyDescent="0.2"/>
    <row r="56183" x14ac:dyDescent="0.2"/>
    <row r="56184" x14ac:dyDescent="0.2"/>
    <row r="56185" x14ac:dyDescent="0.2"/>
    <row r="56186" x14ac:dyDescent="0.2"/>
    <row r="56187" x14ac:dyDescent="0.2"/>
    <row r="56188" x14ac:dyDescent="0.2"/>
    <row r="56189" x14ac:dyDescent="0.2"/>
    <row r="56190" x14ac:dyDescent="0.2"/>
    <row r="56191" x14ac:dyDescent="0.2"/>
    <row r="56192" x14ac:dyDescent="0.2"/>
    <row r="56193" x14ac:dyDescent="0.2"/>
    <row r="56194" x14ac:dyDescent="0.2"/>
    <row r="56195" x14ac:dyDescent="0.2"/>
    <row r="56196" x14ac:dyDescent="0.2"/>
    <row r="56197" x14ac:dyDescent="0.2"/>
    <row r="56198" x14ac:dyDescent="0.2"/>
    <row r="56199" x14ac:dyDescent="0.2"/>
    <row r="56200" x14ac:dyDescent="0.2"/>
    <row r="56201" x14ac:dyDescent="0.2"/>
    <row r="56202" x14ac:dyDescent="0.2"/>
    <row r="56203" x14ac:dyDescent="0.2"/>
    <row r="56204" x14ac:dyDescent="0.2"/>
    <row r="56205" x14ac:dyDescent="0.2"/>
    <row r="56206" x14ac:dyDescent="0.2"/>
    <row r="56207" x14ac:dyDescent="0.2"/>
    <row r="56208" x14ac:dyDescent="0.2"/>
    <row r="56209" x14ac:dyDescent="0.2"/>
    <row r="56210" x14ac:dyDescent="0.2"/>
    <row r="56211" x14ac:dyDescent="0.2"/>
    <row r="56212" x14ac:dyDescent="0.2"/>
    <row r="56213" x14ac:dyDescent="0.2"/>
    <row r="56214" x14ac:dyDescent="0.2"/>
    <row r="56215" x14ac:dyDescent="0.2"/>
    <row r="56216" x14ac:dyDescent="0.2"/>
    <row r="56217" x14ac:dyDescent="0.2"/>
    <row r="56218" x14ac:dyDescent="0.2"/>
    <row r="56219" x14ac:dyDescent="0.2"/>
    <row r="56220" x14ac:dyDescent="0.2"/>
    <row r="56221" x14ac:dyDescent="0.2"/>
    <row r="56222" x14ac:dyDescent="0.2"/>
    <row r="56223" x14ac:dyDescent="0.2"/>
    <row r="56224" x14ac:dyDescent="0.2"/>
    <row r="56225" x14ac:dyDescent="0.2"/>
    <row r="56226" x14ac:dyDescent="0.2"/>
    <row r="56227" x14ac:dyDescent="0.2"/>
    <row r="56228" x14ac:dyDescent="0.2"/>
    <row r="56229" x14ac:dyDescent="0.2"/>
    <row r="56230" x14ac:dyDescent="0.2"/>
    <row r="56231" x14ac:dyDescent="0.2"/>
    <row r="56232" x14ac:dyDescent="0.2"/>
    <row r="56233" x14ac:dyDescent="0.2"/>
    <row r="56234" x14ac:dyDescent="0.2"/>
    <row r="56235" x14ac:dyDescent="0.2"/>
    <row r="56236" x14ac:dyDescent="0.2"/>
    <row r="56237" x14ac:dyDescent="0.2"/>
    <row r="56238" x14ac:dyDescent="0.2"/>
    <row r="56239" x14ac:dyDescent="0.2"/>
    <row r="56240" x14ac:dyDescent="0.2"/>
    <row r="56241" x14ac:dyDescent="0.2"/>
    <row r="56242" x14ac:dyDescent="0.2"/>
    <row r="56243" x14ac:dyDescent="0.2"/>
    <row r="56244" x14ac:dyDescent="0.2"/>
    <row r="56245" x14ac:dyDescent="0.2"/>
    <row r="56246" x14ac:dyDescent="0.2"/>
    <row r="56247" x14ac:dyDescent="0.2"/>
    <row r="56248" x14ac:dyDescent="0.2"/>
    <row r="56249" x14ac:dyDescent="0.2"/>
    <row r="56250" x14ac:dyDescent="0.2"/>
    <row r="56251" x14ac:dyDescent="0.2"/>
    <row r="56252" x14ac:dyDescent="0.2"/>
    <row r="56253" x14ac:dyDescent="0.2"/>
    <row r="56254" x14ac:dyDescent="0.2"/>
    <row r="56255" x14ac:dyDescent="0.2"/>
    <row r="56256" x14ac:dyDescent="0.2"/>
    <row r="56257" x14ac:dyDescent="0.2"/>
    <row r="56258" x14ac:dyDescent="0.2"/>
    <row r="56259" x14ac:dyDescent="0.2"/>
    <row r="56260" x14ac:dyDescent="0.2"/>
    <row r="56261" x14ac:dyDescent="0.2"/>
    <row r="56262" x14ac:dyDescent="0.2"/>
    <row r="56263" x14ac:dyDescent="0.2"/>
    <row r="56264" x14ac:dyDescent="0.2"/>
    <row r="56265" x14ac:dyDescent="0.2"/>
    <row r="56266" x14ac:dyDescent="0.2"/>
    <row r="56267" x14ac:dyDescent="0.2"/>
    <row r="56268" x14ac:dyDescent="0.2"/>
    <row r="56269" x14ac:dyDescent="0.2"/>
    <row r="56270" x14ac:dyDescent="0.2"/>
    <row r="56271" x14ac:dyDescent="0.2"/>
    <row r="56272" x14ac:dyDescent="0.2"/>
    <row r="56273" x14ac:dyDescent="0.2"/>
    <row r="56274" x14ac:dyDescent="0.2"/>
    <row r="56275" x14ac:dyDescent="0.2"/>
    <row r="56276" x14ac:dyDescent="0.2"/>
    <row r="56277" x14ac:dyDescent="0.2"/>
    <row r="56278" x14ac:dyDescent="0.2"/>
    <row r="56279" x14ac:dyDescent="0.2"/>
    <row r="56280" x14ac:dyDescent="0.2"/>
    <row r="56281" x14ac:dyDescent="0.2"/>
    <row r="56282" x14ac:dyDescent="0.2"/>
    <row r="56283" x14ac:dyDescent="0.2"/>
    <row r="56284" x14ac:dyDescent="0.2"/>
    <row r="56285" x14ac:dyDescent="0.2"/>
    <row r="56286" x14ac:dyDescent="0.2"/>
    <row r="56287" x14ac:dyDescent="0.2"/>
    <row r="56288" x14ac:dyDescent="0.2"/>
    <row r="56289" x14ac:dyDescent="0.2"/>
    <row r="56290" x14ac:dyDescent="0.2"/>
    <row r="56291" x14ac:dyDescent="0.2"/>
    <row r="56292" x14ac:dyDescent="0.2"/>
    <row r="56293" x14ac:dyDescent="0.2"/>
    <row r="56294" x14ac:dyDescent="0.2"/>
    <row r="56295" x14ac:dyDescent="0.2"/>
    <row r="56296" x14ac:dyDescent="0.2"/>
    <row r="56297" x14ac:dyDescent="0.2"/>
    <row r="56298" x14ac:dyDescent="0.2"/>
    <row r="56299" x14ac:dyDescent="0.2"/>
    <row r="56300" x14ac:dyDescent="0.2"/>
    <row r="56301" x14ac:dyDescent="0.2"/>
    <row r="56302" x14ac:dyDescent="0.2"/>
    <row r="56303" x14ac:dyDescent="0.2"/>
    <row r="56304" x14ac:dyDescent="0.2"/>
    <row r="56305" x14ac:dyDescent="0.2"/>
    <row r="56306" x14ac:dyDescent="0.2"/>
    <row r="56307" x14ac:dyDescent="0.2"/>
    <row r="56308" x14ac:dyDescent="0.2"/>
    <row r="56309" x14ac:dyDescent="0.2"/>
    <row r="56310" x14ac:dyDescent="0.2"/>
    <row r="56311" x14ac:dyDescent="0.2"/>
    <row r="56312" x14ac:dyDescent="0.2"/>
    <row r="56313" x14ac:dyDescent="0.2"/>
    <row r="56314" x14ac:dyDescent="0.2"/>
    <row r="56315" x14ac:dyDescent="0.2"/>
    <row r="56316" x14ac:dyDescent="0.2"/>
    <row r="56317" x14ac:dyDescent="0.2"/>
    <row r="56318" x14ac:dyDescent="0.2"/>
    <row r="56319" x14ac:dyDescent="0.2"/>
    <row r="56320" x14ac:dyDescent="0.2"/>
    <row r="56321" x14ac:dyDescent="0.2"/>
    <row r="56322" x14ac:dyDescent="0.2"/>
    <row r="56323" x14ac:dyDescent="0.2"/>
    <row r="56324" x14ac:dyDescent="0.2"/>
    <row r="56325" x14ac:dyDescent="0.2"/>
    <row r="56326" x14ac:dyDescent="0.2"/>
    <row r="56327" x14ac:dyDescent="0.2"/>
    <row r="56328" x14ac:dyDescent="0.2"/>
    <row r="56329" x14ac:dyDescent="0.2"/>
    <row r="56330" x14ac:dyDescent="0.2"/>
    <row r="56331" x14ac:dyDescent="0.2"/>
    <row r="56332" x14ac:dyDescent="0.2"/>
    <row r="56333" x14ac:dyDescent="0.2"/>
    <row r="56334" x14ac:dyDescent="0.2"/>
    <row r="56335" x14ac:dyDescent="0.2"/>
    <row r="56336" x14ac:dyDescent="0.2"/>
    <row r="56337" x14ac:dyDescent="0.2"/>
    <row r="56338" x14ac:dyDescent="0.2"/>
    <row r="56339" x14ac:dyDescent="0.2"/>
    <row r="56340" x14ac:dyDescent="0.2"/>
    <row r="56341" x14ac:dyDescent="0.2"/>
    <row r="56342" x14ac:dyDescent="0.2"/>
    <row r="56343" x14ac:dyDescent="0.2"/>
    <row r="56344" x14ac:dyDescent="0.2"/>
    <row r="56345" x14ac:dyDescent="0.2"/>
    <row r="56346" x14ac:dyDescent="0.2"/>
    <row r="56347" x14ac:dyDescent="0.2"/>
    <row r="56348" x14ac:dyDescent="0.2"/>
    <row r="56349" x14ac:dyDescent="0.2"/>
    <row r="56350" x14ac:dyDescent="0.2"/>
    <row r="56351" x14ac:dyDescent="0.2"/>
    <row r="56352" x14ac:dyDescent="0.2"/>
    <row r="56353" x14ac:dyDescent="0.2"/>
    <row r="56354" x14ac:dyDescent="0.2"/>
    <row r="56355" x14ac:dyDescent="0.2"/>
    <row r="56356" x14ac:dyDescent="0.2"/>
    <row r="56357" x14ac:dyDescent="0.2"/>
    <row r="56358" x14ac:dyDescent="0.2"/>
    <row r="56359" x14ac:dyDescent="0.2"/>
    <row r="56360" x14ac:dyDescent="0.2"/>
    <row r="56361" x14ac:dyDescent="0.2"/>
    <row r="56362" x14ac:dyDescent="0.2"/>
    <row r="56363" x14ac:dyDescent="0.2"/>
    <row r="56364" x14ac:dyDescent="0.2"/>
    <row r="56365" x14ac:dyDescent="0.2"/>
    <row r="56366" x14ac:dyDescent="0.2"/>
    <row r="56367" x14ac:dyDescent="0.2"/>
    <row r="56368" x14ac:dyDescent="0.2"/>
    <row r="56369" x14ac:dyDescent="0.2"/>
    <row r="56370" x14ac:dyDescent="0.2"/>
    <row r="56371" x14ac:dyDescent="0.2"/>
    <row r="56372" x14ac:dyDescent="0.2"/>
    <row r="56373" x14ac:dyDescent="0.2"/>
    <row r="56374" x14ac:dyDescent="0.2"/>
    <row r="56375" x14ac:dyDescent="0.2"/>
    <row r="56376" x14ac:dyDescent="0.2"/>
    <row r="56377" x14ac:dyDescent="0.2"/>
    <row r="56378" x14ac:dyDescent="0.2"/>
    <row r="56379" x14ac:dyDescent="0.2"/>
    <row r="56380" x14ac:dyDescent="0.2"/>
    <row r="56381" x14ac:dyDescent="0.2"/>
    <row r="56382" x14ac:dyDescent="0.2"/>
    <row r="56383" x14ac:dyDescent="0.2"/>
    <row r="56384" x14ac:dyDescent="0.2"/>
    <row r="56385" x14ac:dyDescent="0.2"/>
    <row r="56386" x14ac:dyDescent="0.2"/>
    <row r="56387" x14ac:dyDescent="0.2"/>
    <row r="56388" x14ac:dyDescent="0.2"/>
    <row r="56389" x14ac:dyDescent="0.2"/>
    <row r="56390" x14ac:dyDescent="0.2"/>
    <row r="56391" x14ac:dyDescent="0.2"/>
    <row r="56392" x14ac:dyDescent="0.2"/>
    <row r="56393" x14ac:dyDescent="0.2"/>
    <row r="56394" x14ac:dyDescent="0.2"/>
    <row r="56395" x14ac:dyDescent="0.2"/>
    <row r="56396" x14ac:dyDescent="0.2"/>
    <row r="56397" x14ac:dyDescent="0.2"/>
    <row r="56398" x14ac:dyDescent="0.2"/>
    <row r="56399" x14ac:dyDescent="0.2"/>
    <row r="56400" x14ac:dyDescent="0.2"/>
    <row r="56401" x14ac:dyDescent="0.2"/>
    <row r="56402" x14ac:dyDescent="0.2"/>
    <row r="56403" x14ac:dyDescent="0.2"/>
    <row r="56404" x14ac:dyDescent="0.2"/>
    <row r="56405" x14ac:dyDescent="0.2"/>
    <row r="56406" x14ac:dyDescent="0.2"/>
    <row r="56407" x14ac:dyDescent="0.2"/>
    <row r="56408" x14ac:dyDescent="0.2"/>
    <row r="56409" x14ac:dyDescent="0.2"/>
    <row r="56410" x14ac:dyDescent="0.2"/>
    <row r="56411" x14ac:dyDescent="0.2"/>
    <row r="56412" x14ac:dyDescent="0.2"/>
    <row r="56413" x14ac:dyDescent="0.2"/>
    <row r="56414" x14ac:dyDescent="0.2"/>
    <row r="56415" x14ac:dyDescent="0.2"/>
    <row r="56416" x14ac:dyDescent="0.2"/>
    <row r="56417" x14ac:dyDescent="0.2"/>
    <row r="56418" x14ac:dyDescent="0.2"/>
    <row r="56419" x14ac:dyDescent="0.2"/>
    <row r="56420" x14ac:dyDescent="0.2"/>
    <row r="56421" x14ac:dyDescent="0.2"/>
    <row r="56422" x14ac:dyDescent="0.2"/>
    <row r="56423" x14ac:dyDescent="0.2"/>
    <row r="56424" x14ac:dyDescent="0.2"/>
    <row r="56425" x14ac:dyDescent="0.2"/>
    <row r="56426" x14ac:dyDescent="0.2"/>
    <row r="56427" x14ac:dyDescent="0.2"/>
    <row r="56428" x14ac:dyDescent="0.2"/>
    <row r="56429" x14ac:dyDescent="0.2"/>
    <row r="56430" x14ac:dyDescent="0.2"/>
    <row r="56431" x14ac:dyDescent="0.2"/>
    <row r="56432" x14ac:dyDescent="0.2"/>
    <row r="56433" x14ac:dyDescent="0.2"/>
    <row r="56434" x14ac:dyDescent="0.2"/>
    <row r="56435" x14ac:dyDescent="0.2"/>
    <row r="56436" x14ac:dyDescent="0.2"/>
    <row r="56437" x14ac:dyDescent="0.2"/>
    <row r="56438" x14ac:dyDescent="0.2"/>
    <row r="56439" x14ac:dyDescent="0.2"/>
    <row r="56440" x14ac:dyDescent="0.2"/>
    <row r="56441" x14ac:dyDescent="0.2"/>
    <row r="56442" x14ac:dyDescent="0.2"/>
    <row r="56443" x14ac:dyDescent="0.2"/>
    <row r="56444" x14ac:dyDescent="0.2"/>
    <row r="56445" x14ac:dyDescent="0.2"/>
    <row r="56446" x14ac:dyDescent="0.2"/>
    <row r="56447" x14ac:dyDescent="0.2"/>
    <row r="56448" x14ac:dyDescent="0.2"/>
    <row r="56449" x14ac:dyDescent="0.2"/>
    <row r="56450" x14ac:dyDescent="0.2"/>
    <row r="56451" x14ac:dyDescent="0.2"/>
    <row r="56452" x14ac:dyDescent="0.2"/>
    <row r="56453" x14ac:dyDescent="0.2"/>
    <row r="56454" x14ac:dyDescent="0.2"/>
    <row r="56455" x14ac:dyDescent="0.2"/>
    <row r="56456" x14ac:dyDescent="0.2"/>
    <row r="56457" x14ac:dyDescent="0.2"/>
    <row r="56458" x14ac:dyDescent="0.2"/>
    <row r="56459" x14ac:dyDescent="0.2"/>
    <row r="56460" x14ac:dyDescent="0.2"/>
    <row r="56461" x14ac:dyDescent="0.2"/>
    <row r="56462" x14ac:dyDescent="0.2"/>
    <row r="56463" x14ac:dyDescent="0.2"/>
    <row r="56464" x14ac:dyDescent="0.2"/>
    <row r="56465" x14ac:dyDescent="0.2"/>
    <row r="56466" x14ac:dyDescent="0.2"/>
    <row r="56467" x14ac:dyDescent="0.2"/>
    <row r="56468" x14ac:dyDescent="0.2"/>
    <row r="56469" x14ac:dyDescent="0.2"/>
    <row r="56470" x14ac:dyDescent="0.2"/>
    <row r="56471" x14ac:dyDescent="0.2"/>
    <row r="56472" x14ac:dyDescent="0.2"/>
    <row r="56473" x14ac:dyDescent="0.2"/>
    <row r="56474" x14ac:dyDescent="0.2"/>
    <row r="56475" x14ac:dyDescent="0.2"/>
    <row r="56476" x14ac:dyDescent="0.2"/>
    <row r="56477" x14ac:dyDescent="0.2"/>
    <row r="56478" x14ac:dyDescent="0.2"/>
    <row r="56479" x14ac:dyDescent="0.2"/>
    <row r="56480" x14ac:dyDescent="0.2"/>
    <row r="56481" x14ac:dyDescent="0.2"/>
    <row r="56482" x14ac:dyDescent="0.2"/>
    <row r="56483" x14ac:dyDescent="0.2"/>
    <row r="56484" x14ac:dyDescent="0.2"/>
    <row r="56485" x14ac:dyDescent="0.2"/>
    <row r="56486" x14ac:dyDescent="0.2"/>
    <row r="56487" x14ac:dyDescent="0.2"/>
    <row r="56488" x14ac:dyDescent="0.2"/>
    <row r="56489" x14ac:dyDescent="0.2"/>
    <row r="56490" x14ac:dyDescent="0.2"/>
    <row r="56491" x14ac:dyDescent="0.2"/>
    <row r="56492" x14ac:dyDescent="0.2"/>
    <row r="56493" x14ac:dyDescent="0.2"/>
    <row r="56494" x14ac:dyDescent="0.2"/>
    <row r="56495" x14ac:dyDescent="0.2"/>
    <row r="56496" x14ac:dyDescent="0.2"/>
    <row r="56497" x14ac:dyDescent="0.2"/>
    <row r="56498" x14ac:dyDescent="0.2"/>
    <row r="56499" x14ac:dyDescent="0.2"/>
    <row r="56500" x14ac:dyDescent="0.2"/>
    <row r="56501" x14ac:dyDescent="0.2"/>
    <row r="56502" x14ac:dyDescent="0.2"/>
    <row r="56503" x14ac:dyDescent="0.2"/>
    <row r="56504" x14ac:dyDescent="0.2"/>
    <row r="56505" x14ac:dyDescent="0.2"/>
    <row r="56506" x14ac:dyDescent="0.2"/>
    <row r="56507" x14ac:dyDescent="0.2"/>
    <row r="56508" x14ac:dyDescent="0.2"/>
    <row r="56509" x14ac:dyDescent="0.2"/>
    <row r="56510" x14ac:dyDescent="0.2"/>
    <row r="56511" x14ac:dyDescent="0.2"/>
    <row r="56512" x14ac:dyDescent="0.2"/>
    <row r="56513" x14ac:dyDescent="0.2"/>
    <row r="56514" x14ac:dyDescent="0.2"/>
    <row r="56515" x14ac:dyDescent="0.2"/>
    <row r="56516" x14ac:dyDescent="0.2"/>
    <row r="56517" x14ac:dyDescent="0.2"/>
    <row r="56518" x14ac:dyDescent="0.2"/>
    <row r="56519" x14ac:dyDescent="0.2"/>
    <row r="56520" x14ac:dyDescent="0.2"/>
    <row r="56521" x14ac:dyDescent="0.2"/>
    <row r="56522" x14ac:dyDescent="0.2"/>
    <row r="56523" x14ac:dyDescent="0.2"/>
    <row r="56524" x14ac:dyDescent="0.2"/>
    <row r="56525" x14ac:dyDescent="0.2"/>
    <row r="56526" x14ac:dyDescent="0.2"/>
    <row r="56527" x14ac:dyDescent="0.2"/>
    <row r="56528" x14ac:dyDescent="0.2"/>
    <row r="56529" x14ac:dyDescent="0.2"/>
    <row r="56530" x14ac:dyDescent="0.2"/>
    <row r="56531" x14ac:dyDescent="0.2"/>
    <row r="56532" x14ac:dyDescent="0.2"/>
    <row r="56533" x14ac:dyDescent="0.2"/>
    <row r="56534" x14ac:dyDescent="0.2"/>
    <row r="56535" x14ac:dyDescent="0.2"/>
    <row r="56536" x14ac:dyDescent="0.2"/>
    <row r="56537" x14ac:dyDescent="0.2"/>
    <row r="56538" x14ac:dyDescent="0.2"/>
    <row r="56539" x14ac:dyDescent="0.2"/>
    <row r="56540" x14ac:dyDescent="0.2"/>
    <row r="56541" x14ac:dyDescent="0.2"/>
    <row r="56542" x14ac:dyDescent="0.2"/>
    <row r="56543" x14ac:dyDescent="0.2"/>
    <row r="56544" x14ac:dyDescent="0.2"/>
    <row r="56545" x14ac:dyDescent="0.2"/>
    <row r="56546" x14ac:dyDescent="0.2"/>
    <row r="56547" x14ac:dyDescent="0.2"/>
    <row r="56548" x14ac:dyDescent="0.2"/>
    <row r="56549" x14ac:dyDescent="0.2"/>
    <row r="56550" x14ac:dyDescent="0.2"/>
    <row r="56551" x14ac:dyDescent="0.2"/>
    <row r="56552" x14ac:dyDescent="0.2"/>
    <row r="56553" x14ac:dyDescent="0.2"/>
    <row r="56554" x14ac:dyDescent="0.2"/>
    <row r="56555" x14ac:dyDescent="0.2"/>
    <row r="56556" x14ac:dyDescent="0.2"/>
    <row r="56557" x14ac:dyDescent="0.2"/>
    <row r="56558" x14ac:dyDescent="0.2"/>
    <row r="56559" x14ac:dyDescent="0.2"/>
    <row r="56560" x14ac:dyDescent="0.2"/>
    <row r="56561" x14ac:dyDescent="0.2"/>
    <row r="56562" x14ac:dyDescent="0.2"/>
    <row r="56563" x14ac:dyDescent="0.2"/>
    <row r="56564" x14ac:dyDescent="0.2"/>
    <row r="56565" x14ac:dyDescent="0.2"/>
    <row r="56566" x14ac:dyDescent="0.2"/>
    <row r="56567" x14ac:dyDescent="0.2"/>
    <row r="56568" x14ac:dyDescent="0.2"/>
    <row r="56569" x14ac:dyDescent="0.2"/>
    <row r="56570" x14ac:dyDescent="0.2"/>
    <row r="56571" x14ac:dyDescent="0.2"/>
    <row r="56572" x14ac:dyDescent="0.2"/>
    <row r="56573" x14ac:dyDescent="0.2"/>
    <row r="56574" x14ac:dyDescent="0.2"/>
    <row r="56575" x14ac:dyDescent="0.2"/>
    <row r="56576" x14ac:dyDescent="0.2"/>
    <row r="56577" x14ac:dyDescent="0.2"/>
    <row r="56578" x14ac:dyDescent="0.2"/>
    <row r="56579" x14ac:dyDescent="0.2"/>
    <row r="56580" x14ac:dyDescent="0.2"/>
    <row r="56581" x14ac:dyDescent="0.2"/>
    <row r="56582" x14ac:dyDescent="0.2"/>
    <row r="56583" x14ac:dyDescent="0.2"/>
    <row r="56584" x14ac:dyDescent="0.2"/>
    <row r="56585" x14ac:dyDescent="0.2"/>
    <row r="56586" x14ac:dyDescent="0.2"/>
    <row r="56587" x14ac:dyDescent="0.2"/>
    <row r="56588" x14ac:dyDescent="0.2"/>
    <row r="56589" x14ac:dyDescent="0.2"/>
    <row r="56590" x14ac:dyDescent="0.2"/>
    <row r="56591" x14ac:dyDescent="0.2"/>
    <row r="56592" x14ac:dyDescent="0.2"/>
    <row r="56593" x14ac:dyDescent="0.2"/>
    <row r="56594" x14ac:dyDescent="0.2"/>
    <row r="56595" x14ac:dyDescent="0.2"/>
    <row r="56596" x14ac:dyDescent="0.2"/>
    <row r="56597" x14ac:dyDescent="0.2"/>
    <row r="56598" x14ac:dyDescent="0.2"/>
    <row r="56599" x14ac:dyDescent="0.2"/>
    <row r="56600" x14ac:dyDescent="0.2"/>
    <row r="56601" x14ac:dyDescent="0.2"/>
    <row r="56602" x14ac:dyDescent="0.2"/>
    <row r="56603" x14ac:dyDescent="0.2"/>
    <row r="56604" x14ac:dyDescent="0.2"/>
    <row r="56605" x14ac:dyDescent="0.2"/>
    <row r="56606" x14ac:dyDescent="0.2"/>
    <row r="56607" x14ac:dyDescent="0.2"/>
    <row r="56608" x14ac:dyDescent="0.2"/>
    <row r="56609" x14ac:dyDescent="0.2"/>
    <row r="56610" x14ac:dyDescent="0.2"/>
    <row r="56611" x14ac:dyDescent="0.2"/>
    <row r="56612" x14ac:dyDescent="0.2"/>
    <row r="56613" x14ac:dyDescent="0.2"/>
    <row r="56614" x14ac:dyDescent="0.2"/>
    <row r="56615" x14ac:dyDescent="0.2"/>
    <row r="56616" x14ac:dyDescent="0.2"/>
    <row r="56617" x14ac:dyDescent="0.2"/>
    <row r="56618" x14ac:dyDescent="0.2"/>
    <row r="56619" x14ac:dyDescent="0.2"/>
    <row r="56620" x14ac:dyDescent="0.2"/>
    <row r="56621" x14ac:dyDescent="0.2"/>
    <row r="56622" x14ac:dyDescent="0.2"/>
    <row r="56623" x14ac:dyDescent="0.2"/>
    <row r="56624" x14ac:dyDescent="0.2"/>
    <row r="56625" x14ac:dyDescent="0.2"/>
    <row r="56626" x14ac:dyDescent="0.2"/>
    <row r="56627" x14ac:dyDescent="0.2"/>
    <row r="56628" x14ac:dyDescent="0.2"/>
    <row r="56629" x14ac:dyDescent="0.2"/>
    <row r="56630" x14ac:dyDescent="0.2"/>
    <row r="56631" x14ac:dyDescent="0.2"/>
    <row r="56632" x14ac:dyDescent="0.2"/>
    <row r="56633" x14ac:dyDescent="0.2"/>
    <row r="56634" x14ac:dyDescent="0.2"/>
    <row r="56635" x14ac:dyDescent="0.2"/>
    <row r="56636" x14ac:dyDescent="0.2"/>
    <row r="56637" x14ac:dyDescent="0.2"/>
    <row r="56638" x14ac:dyDescent="0.2"/>
    <row r="56639" x14ac:dyDescent="0.2"/>
    <row r="56640" x14ac:dyDescent="0.2"/>
    <row r="56641" x14ac:dyDescent="0.2"/>
    <row r="56642" x14ac:dyDescent="0.2"/>
    <row r="56643" x14ac:dyDescent="0.2"/>
    <row r="56644" x14ac:dyDescent="0.2"/>
    <row r="56645" x14ac:dyDescent="0.2"/>
    <row r="56646" x14ac:dyDescent="0.2"/>
    <row r="56647" x14ac:dyDescent="0.2"/>
    <row r="56648" x14ac:dyDescent="0.2"/>
    <row r="56649" x14ac:dyDescent="0.2"/>
    <row r="56650" x14ac:dyDescent="0.2"/>
    <row r="56651" x14ac:dyDescent="0.2"/>
    <row r="56652" x14ac:dyDescent="0.2"/>
    <row r="56653" x14ac:dyDescent="0.2"/>
    <row r="56654" x14ac:dyDescent="0.2"/>
    <row r="56655" x14ac:dyDescent="0.2"/>
    <row r="56656" x14ac:dyDescent="0.2"/>
    <row r="56657" x14ac:dyDescent="0.2"/>
    <row r="56658" x14ac:dyDescent="0.2"/>
    <row r="56659" x14ac:dyDescent="0.2"/>
    <row r="56660" x14ac:dyDescent="0.2"/>
    <row r="56661" x14ac:dyDescent="0.2"/>
    <row r="56662" x14ac:dyDescent="0.2"/>
    <row r="56663" x14ac:dyDescent="0.2"/>
    <row r="56664" x14ac:dyDescent="0.2"/>
    <row r="56665" x14ac:dyDescent="0.2"/>
    <row r="56666" x14ac:dyDescent="0.2"/>
    <row r="56667" x14ac:dyDescent="0.2"/>
    <row r="56668" x14ac:dyDescent="0.2"/>
    <row r="56669" x14ac:dyDescent="0.2"/>
    <row r="56670" x14ac:dyDescent="0.2"/>
    <row r="56671" x14ac:dyDescent="0.2"/>
    <row r="56672" x14ac:dyDescent="0.2"/>
    <row r="56673" x14ac:dyDescent="0.2"/>
    <row r="56674" x14ac:dyDescent="0.2"/>
    <row r="56675" x14ac:dyDescent="0.2"/>
    <row r="56676" x14ac:dyDescent="0.2"/>
    <row r="56677" x14ac:dyDescent="0.2"/>
    <row r="56678" x14ac:dyDescent="0.2"/>
    <row r="56679" x14ac:dyDescent="0.2"/>
    <row r="56680" x14ac:dyDescent="0.2"/>
    <row r="56681" x14ac:dyDescent="0.2"/>
    <row r="56682" x14ac:dyDescent="0.2"/>
    <row r="56683" x14ac:dyDescent="0.2"/>
    <row r="56684" x14ac:dyDescent="0.2"/>
    <row r="56685" x14ac:dyDescent="0.2"/>
    <row r="56686" x14ac:dyDescent="0.2"/>
    <row r="56687" x14ac:dyDescent="0.2"/>
    <row r="56688" x14ac:dyDescent="0.2"/>
    <row r="56689" x14ac:dyDescent="0.2"/>
    <row r="56690" x14ac:dyDescent="0.2"/>
    <row r="56691" x14ac:dyDescent="0.2"/>
    <row r="56692" x14ac:dyDescent="0.2"/>
    <row r="56693" x14ac:dyDescent="0.2"/>
    <row r="56694" x14ac:dyDescent="0.2"/>
    <row r="56695" x14ac:dyDescent="0.2"/>
    <row r="56696" x14ac:dyDescent="0.2"/>
    <row r="56697" x14ac:dyDescent="0.2"/>
    <row r="56698" x14ac:dyDescent="0.2"/>
    <row r="56699" x14ac:dyDescent="0.2"/>
    <row r="56700" x14ac:dyDescent="0.2"/>
    <row r="56701" x14ac:dyDescent="0.2"/>
    <row r="56702" x14ac:dyDescent="0.2"/>
    <row r="56703" x14ac:dyDescent="0.2"/>
    <row r="56704" x14ac:dyDescent="0.2"/>
    <row r="56705" x14ac:dyDescent="0.2"/>
    <row r="56706" x14ac:dyDescent="0.2"/>
    <row r="56707" x14ac:dyDescent="0.2"/>
    <row r="56708" x14ac:dyDescent="0.2"/>
    <row r="56709" x14ac:dyDescent="0.2"/>
    <row r="56710" x14ac:dyDescent="0.2"/>
    <row r="56711" x14ac:dyDescent="0.2"/>
    <row r="56712" x14ac:dyDescent="0.2"/>
    <row r="56713" x14ac:dyDescent="0.2"/>
    <row r="56714" x14ac:dyDescent="0.2"/>
    <row r="56715" x14ac:dyDescent="0.2"/>
    <row r="56716" x14ac:dyDescent="0.2"/>
    <row r="56717" x14ac:dyDescent="0.2"/>
    <row r="56718" x14ac:dyDescent="0.2"/>
    <row r="56719" x14ac:dyDescent="0.2"/>
    <row r="56720" x14ac:dyDescent="0.2"/>
    <row r="56721" x14ac:dyDescent="0.2"/>
    <row r="56722" x14ac:dyDescent="0.2"/>
    <row r="56723" x14ac:dyDescent="0.2"/>
    <row r="56724" x14ac:dyDescent="0.2"/>
    <row r="56725" x14ac:dyDescent="0.2"/>
    <row r="56726" x14ac:dyDescent="0.2"/>
    <row r="56727" x14ac:dyDescent="0.2"/>
    <row r="56728" x14ac:dyDescent="0.2"/>
    <row r="56729" x14ac:dyDescent="0.2"/>
    <row r="56730" x14ac:dyDescent="0.2"/>
    <row r="56731" x14ac:dyDescent="0.2"/>
    <row r="56732" x14ac:dyDescent="0.2"/>
    <row r="56733" x14ac:dyDescent="0.2"/>
    <row r="56734" x14ac:dyDescent="0.2"/>
    <row r="56735" x14ac:dyDescent="0.2"/>
    <row r="56736" x14ac:dyDescent="0.2"/>
    <row r="56737" x14ac:dyDescent="0.2"/>
    <row r="56738" x14ac:dyDescent="0.2"/>
    <row r="56739" x14ac:dyDescent="0.2"/>
    <row r="56740" x14ac:dyDescent="0.2"/>
    <row r="56741" x14ac:dyDescent="0.2"/>
    <row r="56742" x14ac:dyDescent="0.2"/>
    <row r="56743" x14ac:dyDescent="0.2"/>
    <row r="56744" x14ac:dyDescent="0.2"/>
    <row r="56745" x14ac:dyDescent="0.2"/>
    <row r="56746" x14ac:dyDescent="0.2"/>
    <row r="56747" x14ac:dyDescent="0.2"/>
    <row r="56748" x14ac:dyDescent="0.2"/>
    <row r="56749" x14ac:dyDescent="0.2"/>
    <row r="56750" x14ac:dyDescent="0.2"/>
    <row r="56751" x14ac:dyDescent="0.2"/>
    <row r="56752" x14ac:dyDescent="0.2"/>
    <row r="56753" x14ac:dyDescent="0.2"/>
    <row r="56754" x14ac:dyDescent="0.2"/>
    <row r="56755" x14ac:dyDescent="0.2"/>
    <row r="56756" x14ac:dyDescent="0.2"/>
    <row r="56757" x14ac:dyDescent="0.2"/>
    <row r="56758" x14ac:dyDescent="0.2"/>
    <row r="56759" x14ac:dyDescent="0.2"/>
    <row r="56760" x14ac:dyDescent="0.2"/>
    <row r="56761" x14ac:dyDescent="0.2"/>
    <row r="56762" x14ac:dyDescent="0.2"/>
    <row r="56763" x14ac:dyDescent="0.2"/>
    <row r="56764" x14ac:dyDescent="0.2"/>
    <row r="56765" x14ac:dyDescent="0.2"/>
    <row r="56766" x14ac:dyDescent="0.2"/>
    <row r="56767" x14ac:dyDescent="0.2"/>
    <row r="56768" x14ac:dyDescent="0.2"/>
    <row r="56769" x14ac:dyDescent="0.2"/>
    <row r="56770" x14ac:dyDescent="0.2"/>
    <row r="56771" x14ac:dyDescent="0.2"/>
    <row r="56772" x14ac:dyDescent="0.2"/>
    <row r="56773" x14ac:dyDescent="0.2"/>
    <row r="56774" x14ac:dyDescent="0.2"/>
    <row r="56775" x14ac:dyDescent="0.2"/>
    <row r="56776" x14ac:dyDescent="0.2"/>
    <row r="56777" x14ac:dyDescent="0.2"/>
    <row r="56778" x14ac:dyDescent="0.2"/>
    <row r="56779" x14ac:dyDescent="0.2"/>
    <row r="56780" x14ac:dyDescent="0.2"/>
    <row r="56781" x14ac:dyDescent="0.2"/>
    <row r="56782" x14ac:dyDescent="0.2"/>
    <row r="56783" x14ac:dyDescent="0.2"/>
    <row r="56784" x14ac:dyDescent="0.2"/>
    <row r="56785" x14ac:dyDescent="0.2"/>
    <row r="56786" x14ac:dyDescent="0.2"/>
    <row r="56787" x14ac:dyDescent="0.2"/>
    <row r="56788" x14ac:dyDescent="0.2"/>
    <row r="56789" x14ac:dyDescent="0.2"/>
    <row r="56790" x14ac:dyDescent="0.2"/>
    <row r="56791" x14ac:dyDescent="0.2"/>
    <row r="56792" x14ac:dyDescent="0.2"/>
    <row r="56793" x14ac:dyDescent="0.2"/>
    <row r="56794" x14ac:dyDescent="0.2"/>
    <row r="56795" x14ac:dyDescent="0.2"/>
    <row r="56796" x14ac:dyDescent="0.2"/>
    <row r="56797" x14ac:dyDescent="0.2"/>
    <row r="56798" x14ac:dyDescent="0.2"/>
    <row r="56799" x14ac:dyDescent="0.2"/>
    <row r="56800" x14ac:dyDescent="0.2"/>
    <row r="56801" x14ac:dyDescent="0.2"/>
    <row r="56802" x14ac:dyDescent="0.2"/>
    <row r="56803" x14ac:dyDescent="0.2"/>
    <row r="56804" x14ac:dyDescent="0.2"/>
    <row r="56805" x14ac:dyDescent="0.2"/>
    <row r="56806" x14ac:dyDescent="0.2"/>
    <row r="56807" x14ac:dyDescent="0.2"/>
    <row r="56808" x14ac:dyDescent="0.2"/>
    <row r="56809" x14ac:dyDescent="0.2"/>
    <row r="56810" x14ac:dyDescent="0.2"/>
    <row r="56811" x14ac:dyDescent="0.2"/>
    <row r="56812" x14ac:dyDescent="0.2"/>
    <row r="56813" x14ac:dyDescent="0.2"/>
    <row r="56814" x14ac:dyDescent="0.2"/>
    <row r="56815" x14ac:dyDescent="0.2"/>
    <row r="56816" x14ac:dyDescent="0.2"/>
    <row r="56817" x14ac:dyDescent="0.2"/>
    <row r="56818" x14ac:dyDescent="0.2"/>
    <row r="56819" x14ac:dyDescent="0.2"/>
    <row r="56820" x14ac:dyDescent="0.2"/>
    <row r="56821" x14ac:dyDescent="0.2"/>
    <row r="56822" x14ac:dyDescent="0.2"/>
    <row r="56823" x14ac:dyDescent="0.2"/>
    <row r="56824" x14ac:dyDescent="0.2"/>
    <row r="56825" x14ac:dyDescent="0.2"/>
    <row r="56826" x14ac:dyDescent="0.2"/>
    <row r="56827" x14ac:dyDescent="0.2"/>
    <row r="56828" x14ac:dyDescent="0.2"/>
    <row r="56829" x14ac:dyDescent="0.2"/>
    <row r="56830" x14ac:dyDescent="0.2"/>
    <row r="56831" x14ac:dyDescent="0.2"/>
    <row r="56832" x14ac:dyDescent="0.2"/>
    <row r="56833" x14ac:dyDescent="0.2"/>
    <row r="56834" x14ac:dyDescent="0.2"/>
    <row r="56835" x14ac:dyDescent="0.2"/>
    <row r="56836" x14ac:dyDescent="0.2"/>
    <row r="56837" x14ac:dyDescent="0.2"/>
    <row r="56838" x14ac:dyDescent="0.2"/>
    <row r="56839" x14ac:dyDescent="0.2"/>
    <row r="56840" x14ac:dyDescent="0.2"/>
    <row r="56841" x14ac:dyDescent="0.2"/>
    <row r="56842" x14ac:dyDescent="0.2"/>
    <row r="56843" x14ac:dyDescent="0.2"/>
    <row r="56844" x14ac:dyDescent="0.2"/>
    <row r="56845" x14ac:dyDescent="0.2"/>
    <row r="56846" x14ac:dyDescent="0.2"/>
    <row r="56847" x14ac:dyDescent="0.2"/>
    <row r="56848" x14ac:dyDescent="0.2"/>
    <row r="56849" x14ac:dyDescent="0.2"/>
    <row r="56850" x14ac:dyDescent="0.2"/>
    <row r="56851" x14ac:dyDescent="0.2"/>
    <row r="56852" x14ac:dyDescent="0.2"/>
    <row r="56853" x14ac:dyDescent="0.2"/>
    <row r="56854" x14ac:dyDescent="0.2"/>
    <row r="56855" x14ac:dyDescent="0.2"/>
    <row r="56856" x14ac:dyDescent="0.2"/>
    <row r="56857" x14ac:dyDescent="0.2"/>
    <row r="56858" x14ac:dyDescent="0.2"/>
    <row r="56859" x14ac:dyDescent="0.2"/>
    <row r="56860" x14ac:dyDescent="0.2"/>
    <row r="56861" x14ac:dyDescent="0.2"/>
    <row r="56862" x14ac:dyDescent="0.2"/>
    <row r="56863" x14ac:dyDescent="0.2"/>
    <row r="56864" x14ac:dyDescent="0.2"/>
    <row r="56865" x14ac:dyDescent="0.2"/>
    <row r="56866" x14ac:dyDescent="0.2"/>
    <row r="56867" x14ac:dyDescent="0.2"/>
    <row r="56868" x14ac:dyDescent="0.2"/>
    <row r="56869" x14ac:dyDescent="0.2"/>
    <row r="56870" x14ac:dyDescent="0.2"/>
    <row r="56871" x14ac:dyDescent="0.2"/>
    <row r="56872" x14ac:dyDescent="0.2"/>
    <row r="56873" x14ac:dyDescent="0.2"/>
    <row r="56874" x14ac:dyDescent="0.2"/>
    <row r="56875" x14ac:dyDescent="0.2"/>
    <row r="56876" x14ac:dyDescent="0.2"/>
    <row r="56877" x14ac:dyDescent="0.2"/>
    <row r="56878" x14ac:dyDescent="0.2"/>
    <row r="56879" x14ac:dyDescent="0.2"/>
    <row r="56880" x14ac:dyDescent="0.2"/>
    <row r="56881" x14ac:dyDescent="0.2"/>
    <row r="56882" x14ac:dyDescent="0.2"/>
    <row r="56883" x14ac:dyDescent="0.2"/>
    <row r="56884" x14ac:dyDescent="0.2"/>
    <row r="56885" x14ac:dyDescent="0.2"/>
    <row r="56886" x14ac:dyDescent="0.2"/>
    <row r="56887" x14ac:dyDescent="0.2"/>
    <row r="56888" x14ac:dyDescent="0.2"/>
    <row r="56889" x14ac:dyDescent="0.2"/>
    <row r="56890" x14ac:dyDescent="0.2"/>
    <row r="56891" x14ac:dyDescent="0.2"/>
    <row r="56892" x14ac:dyDescent="0.2"/>
    <row r="56893" x14ac:dyDescent="0.2"/>
    <row r="56894" x14ac:dyDescent="0.2"/>
    <row r="56895" x14ac:dyDescent="0.2"/>
    <row r="56896" x14ac:dyDescent="0.2"/>
    <row r="56897" x14ac:dyDescent="0.2"/>
    <row r="56898" x14ac:dyDescent="0.2"/>
    <row r="56899" x14ac:dyDescent="0.2"/>
    <row r="56900" x14ac:dyDescent="0.2"/>
    <row r="56901" x14ac:dyDescent="0.2"/>
    <row r="56902" x14ac:dyDescent="0.2"/>
    <row r="56903" x14ac:dyDescent="0.2"/>
    <row r="56904" x14ac:dyDescent="0.2"/>
    <row r="56905" x14ac:dyDescent="0.2"/>
    <row r="56906" x14ac:dyDescent="0.2"/>
    <row r="56907" x14ac:dyDescent="0.2"/>
    <row r="56908" x14ac:dyDescent="0.2"/>
    <row r="56909" x14ac:dyDescent="0.2"/>
    <row r="56910" x14ac:dyDescent="0.2"/>
    <row r="56911" x14ac:dyDescent="0.2"/>
    <row r="56912" x14ac:dyDescent="0.2"/>
    <row r="56913" x14ac:dyDescent="0.2"/>
    <row r="56914" x14ac:dyDescent="0.2"/>
    <row r="56915" x14ac:dyDescent="0.2"/>
    <row r="56916" x14ac:dyDescent="0.2"/>
    <row r="56917" x14ac:dyDescent="0.2"/>
    <row r="56918" x14ac:dyDescent="0.2"/>
    <row r="56919" x14ac:dyDescent="0.2"/>
    <row r="56920" x14ac:dyDescent="0.2"/>
    <row r="56921" x14ac:dyDescent="0.2"/>
    <row r="56922" x14ac:dyDescent="0.2"/>
    <row r="56923" x14ac:dyDescent="0.2"/>
    <row r="56924" x14ac:dyDescent="0.2"/>
    <row r="56925" x14ac:dyDescent="0.2"/>
    <row r="56926" x14ac:dyDescent="0.2"/>
    <row r="56927" x14ac:dyDescent="0.2"/>
    <row r="56928" x14ac:dyDescent="0.2"/>
    <row r="56929" x14ac:dyDescent="0.2"/>
    <row r="56930" x14ac:dyDescent="0.2"/>
    <row r="56931" x14ac:dyDescent="0.2"/>
    <row r="56932" x14ac:dyDescent="0.2"/>
    <row r="56933" x14ac:dyDescent="0.2"/>
    <row r="56934" x14ac:dyDescent="0.2"/>
    <row r="56935" x14ac:dyDescent="0.2"/>
    <row r="56936" x14ac:dyDescent="0.2"/>
    <row r="56937" x14ac:dyDescent="0.2"/>
    <row r="56938" x14ac:dyDescent="0.2"/>
    <row r="56939" x14ac:dyDescent="0.2"/>
    <row r="56940" x14ac:dyDescent="0.2"/>
    <row r="56941" x14ac:dyDescent="0.2"/>
    <row r="56942" x14ac:dyDescent="0.2"/>
    <row r="56943" x14ac:dyDescent="0.2"/>
    <row r="56944" x14ac:dyDescent="0.2"/>
    <row r="56945" x14ac:dyDescent="0.2"/>
    <row r="56946" x14ac:dyDescent="0.2"/>
    <row r="56947" x14ac:dyDescent="0.2"/>
    <row r="56948" x14ac:dyDescent="0.2"/>
    <row r="56949" x14ac:dyDescent="0.2"/>
    <row r="56950" x14ac:dyDescent="0.2"/>
    <row r="56951" x14ac:dyDescent="0.2"/>
    <row r="56952" x14ac:dyDescent="0.2"/>
    <row r="56953" x14ac:dyDescent="0.2"/>
    <row r="56954" x14ac:dyDescent="0.2"/>
    <row r="56955" x14ac:dyDescent="0.2"/>
    <row r="56956" x14ac:dyDescent="0.2"/>
    <row r="56957" x14ac:dyDescent="0.2"/>
    <row r="56958" x14ac:dyDescent="0.2"/>
    <row r="56959" x14ac:dyDescent="0.2"/>
    <row r="56960" x14ac:dyDescent="0.2"/>
    <row r="56961" x14ac:dyDescent="0.2"/>
    <row r="56962" x14ac:dyDescent="0.2"/>
    <row r="56963" x14ac:dyDescent="0.2"/>
    <row r="56964" x14ac:dyDescent="0.2"/>
    <row r="56965" x14ac:dyDescent="0.2"/>
    <row r="56966" x14ac:dyDescent="0.2"/>
    <row r="56967" x14ac:dyDescent="0.2"/>
    <row r="56968" x14ac:dyDescent="0.2"/>
    <row r="56969" x14ac:dyDescent="0.2"/>
    <row r="56970" x14ac:dyDescent="0.2"/>
    <row r="56971" x14ac:dyDescent="0.2"/>
    <row r="56972" x14ac:dyDescent="0.2"/>
    <row r="56973" x14ac:dyDescent="0.2"/>
    <row r="56974" x14ac:dyDescent="0.2"/>
    <row r="56975" x14ac:dyDescent="0.2"/>
    <row r="56976" x14ac:dyDescent="0.2"/>
    <row r="56977" x14ac:dyDescent="0.2"/>
    <row r="56978" x14ac:dyDescent="0.2"/>
    <row r="56979" x14ac:dyDescent="0.2"/>
    <row r="56980" x14ac:dyDescent="0.2"/>
    <row r="56981" x14ac:dyDescent="0.2"/>
    <row r="56982" x14ac:dyDescent="0.2"/>
    <row r="56983" x14ac:dyDescent="0.2"/>
    <row r="56984" x14ac:dyDescent="0.2"/>
    <row r="56985" x14ac:dyDescent="0.2"/>
    <row r="56986" x14ac:dyDescent="0.2"/>
    <row r="56987" x14ac:dyDescent="0.2"/>
    <row r="56988" x14ac:dyDescent="0.2"/>
    <row r="56989" x14ac:dyDescent="0.2"/>
    <row r="56990" x14ac:dyDescent="0.2"/>
    <row r="56991" x14ac:dyDescent="0.2"/>
    <row r="56992" x14ac:dyDescent="0.2"/>
    <row r="56993" x14ac:dyDescent="0.2"/>
    <row r="56994" x14ac:dyDescent="0.2"/>
    <row r="56995" x14ac:dyDescent="0.2"/>
    <row r="56996" x14ac:dyDescent="0.2"/>
    <row r="56997" x14ac:dyDescent="0.2"/>
    <row r="56998" x14ac:dyDescent="0.2"/>
    <row r="56999" x14ac:dyDescent="0.2"/>
    <row r="57000" x14ac:dyDescent="0.2"/>
    <row r="57001" x14ac:dyDescent="0.2"/>
    <row r="57002" x14ac:dyDescent="0.2"/>
    <row r="57003" x14ac:dyDescent="0.2"/>
    <row r="57004" x14ac:dyDescent="0.2"/>
    <row r="57005" x14ac:dyDescent="0.2"/>
    <row r="57006" x14ac:dyDescent="0.2"/>
    <row r="57007" x14ac:dyDescent="0.2"/>
    <row r="57008" x14ac:dyDescent="0.2"/>
    <row r="57009" x14ac:dyDescent="0.2"/>
    <row r="57010" x14ac:dyDescent="0.2"/>
    <row r="57011" x14ac:dyDescent="0.2"/>
    <row r="57012" x14ac:dyDescent="0.2"/>
    <row r="57013" x14ac:dyDescent="0.2"/>
    <row r="57014" x14ac:dyDescent="0.2"/>
    <row r="57015" x14ac:dyDescent="0.2"/>
    <row r="57016" x14ac:dyDescent="0.2"/>
    <row r="57017" x14ac:dyDescent="0.2"/>
    <row r="57018" x14ac:dyDescent="0.2"/>
    <row r="57019" x14ac:dyDescent="0.2"/>
    <row r="57020" x14ac:dyDescent="0.2"/>
    <row r="57021" x14ac:dyDescent="0.2"/>
    <row r="57022" x14ac:dyDescent="0.2"/>
    <row r="57023" x14ac:dyDescent="0.2"/>
    <row r="57024" x14ac:dyDescent="0.2"/>
    <row r="57025" x14ac:dyDescent="0.2"/>
    <row r="57026" x14ac:dyDescent="0.2"/>
    <row r="57027" x14ac:dyDescent="0.2"/>
    <row r="57028" x14ac:dyDescent="0.2"/>
    <row r="57029" x14ac:dyDescent="0.2"/>
    <row r="57030" x14ac:dyDescent="0.2"/>
    <row r="57031" x14ac:dyDescent="0.2"/>
    <row r="57032" x14ac:dyDescent="0.2"/>
    <row r="57033" x14ac:dyDescent="0.2"/>
    <row r="57034" x14ac:dyDescent="0.2"/>
    <row r="57035" x14ac:dyDescent="0.2"/>
    <row r="57036" x14ac:dyDescent="0.2"/>
    <row r="57037" x14ac:dyDescent="0.2"/>
    <row r="57038" x14ac:dyDescent="0.2"/>
    <row r="57039" x14ac:dyDescent="0.2"/>
    <row r="57040" x14ac:dyDescent="0.2"/>
    <row r="57041" x14ac:dyDescent="0.2"/>
    <row r="57042" x14ac:dyDescent="0.2"/>
    <row r="57043" x14ac:dyDescent="0.2"/>
    <row r="57044" x14ac:dyDescent="0.2"/>
    <row r="57045" x14ac:dyDescent="0.2"/>
    <row r="57046" x14ac:dyDescent="0.2"/>
    <row r="57047" x14ac:dyDescent="0.2"/>
    <row r="57048" x14ac:dyDescent="0.2"/>
    <row r="57049" x14ac:dyDescent="0.2"/>
    <row r="57050" x14ac:dyDescent="0.2"/>
    <row r="57051" x14ac:dyDescent="0.2"/>
    <row r="57052" x14ac:dyDescent="0.2"/>
    <row r="57053" x14ac:dyDescent="0.2"/>
    <row r="57054" x14ac:dyDescent="0.2"/>
    <row r="57055" x14ac:dyDescent="0.2"/>
    <row r="57056" x14ac:dyDescent="0.2"/>
    <row r="57057" x14ac:dyDescent="0.2"/>
    <row r="57058" x14ac:dyDescent="0.2"/>
    <row r="57059" x14ac:dyDescent="0.2"/>
    <row r="57060" x14ac:dyDescent="0.2"/>
    <row r="57061" x14ac:dyDescent="0.2"/>
    <row r="57062" x14ac:dyDescent="0.2"/>
    <row r="57063" x14ac:dyDescent="0.2"/>
    <row r="57064" x14ac:dyDescent="0.2"/>
    <row r="57065" x14ac:dyDescent="0.2"/>
    <row r="57066" x14ac:dyDescent="0.2"/>
    <row r="57067" x14ac:dyDescent="0.2"/>
    <row r="57068" x14ac:dyDescent="0.2"/>
    <row r="57069" x14ac:dyDescent="0.2"/>
    <row r="57070" x14ac:dyDescent="0.2"/>
    <row r="57071" x14ac:dyDescent="0.2"/>
    <row r="57072" x14ac:dyDescent="0.2"/>
    <row r="57073" x14ac:dyDescent="0.2"/>
    <row r="57074" x14ac:dyDescent="0.2"/>
    <row r="57075" x14ac:dyDescent="0.2"/>
    <row r="57076" x14ac:dyDescent="0.2"/>
    <row r="57077" x14ac:dyDescent="0.2"/>
    <row r="57078" x14ac:dyDescent="0.2"/>
    <row r="57079" x14ac:dyDescent="0.2"/>
    <row r="57080" x14ac:dyDescent="0.2"/>
    <row r="57081" x14ac:dyDescent="0.2"/>
    <row r="57082" x14ac:dyDescent="0.2"/>
    <row r="57083" x14ac:dyDescent="0.2"/>
    <row r="57084" x14ac:dyDescent="0.2"/>
    <row r="57085" x14ac:dyDescent="0.2"/>
    <row r="57086" x14ac:dyDescent="0.2"/>
    <row r="57087" x14ac:dyDescent="0.2"/>
    <row r="57088" x14ac:dyDescent="0.2"/>
    <row r="57089" x14ac:dyDescent="0.2"/>
    <row r="57090" x14ac:dyDescent="0.2"/>
    <row r="57091" x14ac:dyDescent="0.2"/>
    <row r="57092" x14ac:dyDescent="0.2"/>
    <row r="57093" x14ac:dyDescent="0.2"/>
    <row r="57094" x14ac:dyDescent="0.2"/>
    <row r="57095" x14ac:dyDescent="0.2"/>
    <row r="57096" x14ac:dyDescent="0.2"/>
    <row r="57097" x14ac:dyDescent="0.2"/>
    <row r="57098" x14ac:dyDescent="0.2"/>
    <row r="57099" x14ac:dyDescent="0.2"/>
    <row r="57100" x14ac:dyDescent="0.2"/>
    <row r="57101" x14ac:dyDescent="0.2"/>
    <row r="57102" x14ac:dyDescent="0.2"/>
    <row r="57103" x14ac:dyDescent="0.2"/>
    <row r="57104" x14ac:dyDescent="0.2"/>
    <row r="57105" x14ac:dyDescent="0.2"/>
    <row r="57106" x14ac:dyDescent="0.2"/>
    <row r="57107" x14ac:dyDescent="0.2"/>
    <row r="57108" x14ac:dyDescent="0.2"/>
    <row r="57109" x14ac:dyDescent="0.2"/>
    <row r="57110" x14ac:dyDescent="0.2"/>
    <row r="57111" x14ac:dyDescent="0.2"/>
    <row r="57112" x14ac:dyDescent="0.2"/>
    <row r="57113" x14ac:dyDescent="0.2"/>
    <row r="57114" x14ac:dyDescent="0.2"/>
    <row r="57115" x14ac:dyDescent="0.2"/>
    <row r="57116" x14ac:dyDescent="0.2"/>
    <row r="57117" x14ac:dyDescent="0.2"/>
    <row r="57118" x14ac:dyDescent="0.2"/>
    <row r="57119" x14ac:dyDescent="0.2"/>
    <row r="57120" x14ac:dyDescent="0.2"/>
    <row r="57121" x14ac:dyDescent="0.2"/>
    <row r="57122" x14ac:dyDescent="0.2"/>
    <row r="57123" x14ac:dyDescent="0.2"/>
    <row r="57124" x14ac:dyDescent="0.2"/>
    <row r="57125" x14ac:dyDescent="0.2"/>
    <row r="57126" x14ac:dyDescent="0.2"/>
    <row r="57127" x14ac:dyDescent="0.2"/>
    <row r="57128" x14ac:dyDescent="0.2"/>
    <row r="57129" x14ac:dyDescent="0.2"/>
    <row r="57130" x14ac:dyDescent="0.2"/>
    <row r="57131" x14ac:dyDescent="0.2"/>
    <row r="57132" x14ac:dyDescent="0.2"/>
    <row r="57133" x14ac:dyDescent="0.2"/>
    <row r="57134" x14ac:dyDescent="0.2"/>
    <row r="57135" x14ac:dyDescent="0.2"/>
    <row r="57136" x14ac:dyDescent="0.2"/>
    <row r="57137" x14ac:dyDescent="0.2"/>
    <row r="57138" x14ac:dyDescent="0.2"/>
    <row r="57139" x14ac:dyDescent="0.2"/>
    <row r="57140" x14ac:dyDescent="0.2"/>
    <row r="57141" x14ac:dyDescent="0.2"/>
    <row r="57142" x14ac:dyDescent="0.2"/>
    <row r="57143" x14ac:dyDescent="0.2"/>
    <row r="57144" x14ac:dyDescent="0.2"/>
    <row r="57145" x14ac:dyDescent="0.2"/>
    <row r="57146" x14ac:dyDescent="0.2"/>
    <row r="57147" x14ac:dyDescent="0.2"/>
    <row r="57148" x14ac:dyDescent="0.2"/>
    <row r="57149" x14ac:dyDescent="0.2"/>
    <row r="57150" x14ac:dyDescent="0.2"/>
    <row r="57151" x14ac:dyDescent="0.2"/>
    <row r="57152" x14ac:dyDescent="0.2"/>
    <row r="57153" x14ac:dyDescent="0.2"/>
    <row r="57154" x14ac:dyDescent="0.2"/>
    <row r="57155" x14ac:dyDescent="0.2"/>
    <row r="57156" x14ac:dyDescent="0.2"/>
    <row r="57157" x14ac:dyDescent="0.2"/>
    <row r="57158" x14ac:dyDescent="0.2"/>
    <row r="57159" x14ac:dyDescent="0.2"/>
    <row r="57160" x14ac:dyDescent="0.2"/>
    <row r="57161" x14ac:dyDescent="0.2"/>
    <row r="57162" x14ac:dyDescent="0.2"/>
    <row r="57163" x14ac:dyDescent="0.2"/>
    <row r="57164" x14ac:dyDescent="0.2"/>
    <row r="57165" x14ac:dyDescent="0.2"/>
    <row r="57166" x14ac:dyDescent="0.2"/>
    <row r="57167" x14ac:dyDescent="0.2"/>
    <row r="57168" x14ac:dyDescent="0.2"/>
    <row r="57169" x14ac:dyDescent="0.2"/>
    <row r="57170" x14ac:dyDescent="0.2"/>
    <row r="57171" x14ac:dyDescent="0.2"/>
    <row r="57172" x14ac:dyDescent="0.2"/>
    <row r="57173" x14ac:dyDescent="0.2"/>
    <row r="57174" x14ac:dyDescent="0.2"/>
    <row r="57175" x14ac:dyDescent="0.2"/>
    <row r="57176" x14ac:dyDescent="0.2"/>
    <row r="57177" x14ac:dyDescent="0.2"/>
    <row r="57178" x14ac:dyDescent="0.2"/>
    <row r="57179" x14ac:dyDescent="0.2"/>
    <row r="57180" x14ac:dyDescent="0.2"/>
    <row r="57181" x14ac:dyDescent="0.2"/>
    <row r="57182" x14ac:dyDescent="0.2"/>
    <row r="57183" x14ac:dyDescent="0.2"/>
    <row r="57184" x14ac:dyDescent="0.2"/>
    <row r="57185" x14ac:dyDescent="0.2"/>
    <row r="57186" x14ac:dyDescent="0.2"/>
    <row r="57187" x14ac:dyDescent="0.2"/>
    <row r="57188" x14ac:dyDescent="0.2"/>
    <row r="57189" x14ac:dyDescent="0.2"/>
    <row r="57190" x14ac:dyDescent="0.2"/>
    <row r="57191" x14ac:dyDescent="0.2"/>
    <row r="57192" x14ac:dyDescent="0.2"/>
    <row r="57193" x14ac:dyDescent="0.2"/>
    <row r="57194" x14ac:dyDescent="0.2"/>
    <row r="57195" x14ac:dyDescent="0.2"/>
    <row r="57196" x14ac:dyDescent="0.2"/>
    <row r="57197" x14ac:dyDescent="0.2"/>
    <row r="57198" x14ac:dyDescent="0.2"/>
    <row r="57199" x14ac:dyDescent="0.2"/>
    <row r="57200" x14ac:dyDescent="0.2"/>
    <row r="57201" x14ac:dyDescent="0.2"/>
    <row r="57202" x14ac:dyDescent="0.2"/>
    <row r="57203" x14ac:dyDescent="0.2"/>
    <row r="57204" x14ac:dyDescent="0.2"/>
    <row r="57205" x14ac:dyDescent="0.2"/>
    <row r="57206" x14ac:dyDescent="0.2"/>
    <row r="57207" x14ac:dyDescent="0.2"/>
    <row r="57208" x14ac:dyDescent="0.2"/>
    <row r="57209" x14ac:dyDescent="0.2"/>
    <row r="57210" x14ac:dyDescent="0.2"/>
    <row r="57211" x14ac:dyDescent="0.2"/>
    <row r="57212" x14ac:dyDescent="0.2"/>
    <row r="57213" x14ac:dyDescent="0.2"/>
    <row r="57214" x14ac:dyDescent="0.2"/>
    <row r="57215" x14ac:dyDescent="0.2"/>
    <row r="57216" x14ac:dyDescent="0.2"/>
    <row r="57217" x14ac:dyDescent="0.2"/>
    <row r="57218" x14ac:dyDescent="0.2"/>
    <row r="57219" x14ac:dyDescent="0.2"/>
    <row r="57220" x14ac:dyDescent="0.2"/>
    <row r="57221" x14ac:dyDescent="0.2"/>
    <row r="57222" x14ac:dyDescent="0.2"/>
    <row r="57223" x14ac:dyDescent="0.2"/>
    <row r="57224" x14ac:dyDescent="0.2"/>
    <row r="57225" x14ac:dyDescent="0.2"/>
    <row r="57226" x14ac:dyDescent="0.2"/>
    <row r="57227" x14ac:dyDescent="0.2"/>
    <row r="57228" x14ac:dyDescent="0.2"/>
    <row r="57229" x14ac:dyDescent="0.2"/>
    <row r="57230" x14ac:dyDescent="0.2"/>
    <row r="57231" x14ac:dyDescent="0.2"/>
    <row r="57232" x14ac:dyDescent="0.2"/>
    <row r="57233" x14ac:dyDescent="0.2"/>
    <row r="57234" x14ac:dyDescent="0.2"/>
    <row r="57235" x14ac:dyDescent="0.2"/>
    <row r="57236" x14ac:dyDescent="0.2"/>
    <row r="57237" x14ac:dyDescent="0.2"/>
    <row r="57238" x14ac:dyDescent="0.2"/>
    <row r="57239" x14ac:dyDescent="0.2"/>
    <row r="57240" x14ac:dyDescent="0.2"/>
    <row r="57241" x14ac:dyDescent="0.2"/>
    <row r="57242" x14ac:dyDescent="0.2"/>
    <row r="57243" x14ac:dyDescent="0.2"/>
    <row r="57244" x14ac:dyDescent="0.2"/>
    <row r="57245" x14ac:dyDescent="0.2"/>
    <row r="57246" x14ac:dyDescent="0.2"/>
    <row r="57247" x14ac:dyDescent="0.2"/>
    <row r="57248" x14ac:dyDescent="0.2"/>
    <row r="57249" x14ac:dyDescent="0.2"/>
    <row r="57250" x14ac:dyDescent="0.2"/>
    <row r="57251" x14ac:dyDescent="0.2"/>
    <row r="57252" x14ac:dyDescent="0.2"/>
    <row r="57253" x14ac:dyDescent="0.2"/>
    <row r="57254" x14ac:dyDescent="0.2"/>
    <row r="57255" x14ac:dyDescent="0.2"/>
    <row r="57256" x14ac:dyDescent="0.2"/>
    <row r="57257" x14ac:dyDescent="0.2"/>
    <row r="57258" x14ac:dyDescent="0.2"/>
    <row r="57259" x14ac:dyDescent="0.2"/>
    <row r="57260" x14ac:dyDescent="0.2"/>
    <row r="57261" x14ac:dyDescent="0.2"/>
    <row r="57262" x14ac:dyDescent="0.2"/>
    <row r="57263" x14ac:dyDescent="0.2"/>
    <row r="57264" x14ac:dyDescent="0.2"/>
    <row r="57265" x14ac:dyDescent="0.2"/>
    <row r="57266" x14ac:dyDescent="0.2"/>
    <row r="57267" x14ac:dyDescent="0.2"/>
    <row r="57268" x14ac:dyDescent="0.2"/>
    <row r="57269" x14ac:dyDescent="0.2"/>
    <row r="57270" x14ac:dyDescent="0.2"/>
    <row r="57271" x14ac:dyDescent="0.2"/>
    <row r="57272" x14ac:dyDescent="0.2"/>
    <row r="57273" x14ac:dyDescent="0.2"/>
    <row r="57274" x14ac:dyDescent="0.2"/>
    <row r="57275" x14ac:dyDescent="0.2"/>
    <row r="57276" x14ac:dyDescent="0.2"/>
    <row r="57277" x14ac:dyDescent="0.2"/>
    <row r="57278" x14ac:dyDescent="0.2"/>
    <row r="57279" x14ac:dyDescent="0.2"/>
    <row r="57280" x14ac:dyDescent="0.2"/>
    <row r="57281" x14ac:dyDescent="0.2"/>
    <row r="57282" x14ac:dyDescent="0.2"/>
    <row r="57283" x14ac:dyDescent="0.2"/>
    <row r="57284" x14ac:dyDescent="0.2"/>
    <row r="57285" x14ac:dyDescent="0.2"/>
    <row r="57286" x14ac:dyDescent="0.2"/>
    <row r="57287" x14ac:dyDescent="0.2"/>
    <row r="57288" x14ac:dyDescent="0.2"/>
    <row r="57289" x14ac:dyDescent="0.2"/>
    <row r="57290" x14ac:dyDescent="0.2"/>
    <row r="57291" x14ac:dyDescent="0.2"/>
    <row r="57292" x14ac:dyDescent="0.2"/>
    <row r="57293" x14ac:dyDescent="0.2"/>
    <row r="57294" x14ac:dyDescent="0.2"/>
    <row r="57295" x14ac:dyDescent="0.2"/>
    <row r="57296" x14ac:dyDescent="0.2"/>
    <row r="57297" x14ac:dyDescent="0.2"/>
    <row r="57298" x14ac:dyDescent="0.2"/>
    <row r="57299" x14ac:dyDescent="0.2"/>
    <row r="57300" x14ac:dyDescent="0.2"/>
    <row r="57301" x14ac:dyDescent="0.2"/>
    <row r="57302" x14ac:dyDescent="0.2"/>
    <row r="57303" x14ac:dyDescent="0.2"/>
    <row r="57304" x14ac:dyDescent="0.2"/>
    <row r="57305" x14ac:dyDescent="0.2"/>
    <row r="57306" x14ac:dyDescent="0.2"/>
    <row r="57307" x14ac:dyDescent="0.2"/>
    <row r="57308" x14ac:dyDescent="0.2"/>
    <row r="57309" x14ac:dyDescent="0.2"/>
    <row r="57310" x14ac:dyDescent="0.2"/>
    <row r="57311" x14ac:dyDescent="0.2"/>
    <row r="57312" x14ac:dyDescent="0.2"/>
    <row r="57313" x14ac:dyDescent="0.2"/>
    <row r="57314" x14ac:dyDescent="0.2"/>
    <row r="57315" x14ac:dyDescent="0.2"/>
    <row r="57316" x14ac:dyDescent="0.2"/>
    <row r="57317" x14ac:dyDescent="0.2"/>
    <row r="57318" x14ac:dyDescent="0.2"/>
    <row r="57319" x14ac:dyDescent="0.2"/>
    <row r="57320" x14ac:dyDescent="0.2"/>
    <row r="57321" x14ac:dyDescent="0.2"/>
    <row r="57322" x14ac:dyDescent="0.2"/>
    <row r="57323" x14ac:dyDescent="0.2"/>
    <row r="57324" x14ac:dyDescent="0.2"/>
    <row r="57325" x14ac:dyDescent="0.2"/>
    <row r="57326" x14ac:dyDescent="0.2"/>
    <row r="57327" x14ac:dyDescent="0.2"/>
    <row r="57328" x14ac:dyDescent="0.2"/>
    <row r="57329" x14ac:dyDescent="0.2"/>
    <row r="57330" x14ac:dyDescent="0.2"/>
    <row r="57331" x14ac:dyDescent="0.2"/>
    <row r="57332" x14ac:dyDescent="0.2"/>
    <row r="57333" x14ac:dyDescent="0.2"/>
    <row r="57334" x14ac:dyDescent="0.2"/>
    <row r="57335" x14ac:dyDescent="0.2"/>
    <row r="57336" x14ac:dyDescent="0.2"/>
    <row r="57337" x14ac:dyDescent="0.2"/>
    <row r="57338" x14ac:dyDescent="0.2"/>
    <row r="57339" x14ac:dyDescent="0.2"/>
    <row r="57340" x14ac:dyDescent="0.2"/>
    <row r="57341" x14ac:dyDescent="0.2"/>
    <row r="57342" x14ac:dyDescent="0.2"/>
    <row r="57343" x14ac:dyDescent="0.2"/>
    <row r="57344" x14ac:dyDescent="0.2"/>
    <row r="57345" x14ac:dyDescent="0.2"/>
    <row r="57346" x14ac:dyDescent="0.2"/>
    <row r="57347" x14ac:dyDescent="0.2"/>
    <row r="57348" x14ac:dyDescent="0.2"/>
    <row r="57349" x14ac:dyDescent="0.2"/>
    <row r="57350" x14ac:dyDescent="0.2"/>
    <row r="57351" x14ac:dyDescent="0.2"/>
    <row r="57352" x14ac:dyDescent="0.2"/>
    <row r="57353" x14ac:dyDescent="0.2"/>
    <row r="57354" x14ac:dyDescent="0.2"/>
    <row r="57355" x14ac:dyDescent="0.2"/>
    <row r="57356" x14ac:dyDescent="0.2"/>
    <row r="57357" x14ac:dyDescent="0.2"/>
    <row r="57358" x14ac:dyDescent="0.2"/>
    <row r="57359" x14ac:dyDescent="0.2"/>
    <row r="57360" x14ac:dyDescent="0.2"/>
    <row r="57361" x14ac:dyDescent="0.2"/>
    <row r="57362" x14ac:dyDescent="0.2"/>
    <row r="57363" x14ac:dyDescent="0.2"/>
    <row r="57364" x14ac:dyDescent="0.2"/>
    <row r="57365" x14ac:dyDescent="0.2"/>
    <row r="57366" x14ac:dyDescent="0.2"/>
    <row r="57367" x14ac:dyDescent="0.2"/>
    <row r="57368" x14ac:dyDescent="0.2"/>
    <row r="57369" x14ac:dyDescent="0.2"/>
    <row r="57370" x14ac:dyDescent="0.2"/>
    <row r="57371" x14ac:dyDescent="0.2"/>
    <row r="57372" x14ac:dyDescent="0.2"/>
    <row r="57373" x14ac:dyDescent="0.2"/>
    <row r="57374" x14ac:dyDescent="0.2"/>
    <row r="57375" x14ac:dyDescent="0.2"/>
    <row r="57376" x14ac:dyDescent="0.2"/>
    <row r="57377" x14ac:dyDescent="0.2"/>
    <row r="57378" x14ac:dyDescent="0.2"/>
    <row r="57379" x14ac:dyDescent="0.2"/>
    <row r="57380" x14ac:dyDescent="0.2"/>
    <row r="57381" x14ac:dyDescent="0.2"/>
    <row r="57382" x14ac:dyDescent="0.2"/>
    <row r="57383" x14ac:dyDescent="0.2"/>
    <row r="57384" x14ac:dyDescent="0.2"/>
    <row r="57385" x14ac:dyDescent="0.2"/>
    <row r="57386" x14ac:dyDescent="0.2"/>
    <row r="57387" x14ac:dyDescent="0.2"/>
    <row r="57388" x14ac:dyDescent="0.2"/>
    <row r="57389" x14ac:dyDescent="0.2"/>
    <row r="57390" x14ac:dyDescent="0.2"/>
    <row r="57391" x14ac:dyDescent="0.2"/>
    <row r="57392" x14ac:dyDescent="0.2"/>
    <row r="57393" x14ac:dyDescent="0.2"/>
    <row r="57394" x14ac:dyDescent="0.2"/>
    <row r="57395" x14ac:dyDescent="0.2"/>
    <row r="57396" x14ac:dyDescent="0.2"/>
    <row r="57397" x14ac:dyDescent="0.2"/>
    <row r="57398" x14ac:dyDescent="0.2"/>
    <row r="57399" x14ac:dyDescent="0.2"/>
    <row r="57400" x14ac:dyDescent="0.2"/>
    <row r="57401" x14ac:dyDescent="0.2"/>
    <row r="57402" x14ac:dyDescent="0.2"/>
    <row r="57403" x14ac:dyDescent="0.2"/>
    <row r="57404" x14ac:dyDescent="0.2"/>
    <row r="57405" x14ac:dyDescent="0.2"/>
    <row r="57406" x14ac:dyDescent="0.2"/>
    <row r="57407" x14ac:dyDescent="0.2"/>
    <row r="57408" x14ac:dyDescent="0.2"/>
    <row r="57409" x14ac:dyDescent="0.2"/>
    <row r="57410" x14ac:dyDescent="0.2"/>
    <row r="57411" x14ac:dyDescent="0.2"/>
    <row r="57412" x14ac:dyDescent="0.2"/>
    <row r="57413" x14ac:dyDescent="0.2"/>
    <row r="57414" x14ac:dyDescent="0.2"/>
    <row r="57415" x14ac:dyDescent="0.2"/>
    <row r="57416" x14ac:dyDescent="0.2"/>
    <row r="57417" x14ac:dyDescent="0.2"/>
    <row r="57418" x14ac:dyDescent="0.2"/>
    <row r="57419" x14ac:dyDescent="0.2"/>
    <row r="57420" x14ac:dyDescent="0.2"/>
    <row r="57421" x14ac:dyDescent="0.2"/>
    <row r="57422" x14ac:dyDescent="0.2"/>
    <row r="57423" x14ac:dyDescent="0.2"/>
    <row r="57424" x14ac:dyDescent="0.2"/>
    <row r="57425" x14ac:dyDescent="0.2"/>
    <row r="57426" x14ac:dyDescent="0.2"/>
    <row r="57427" x14ac:dyDescent="0.2"/>
    <row r="57428" x14ac:dyDescent="0.2"/>
    <row r="57429" x14ac:dyDescent="0.2"/>
    <row r="57430" x14ac:dyDescent="0.2"/>
    <row r="57431" x14ac:dyDescent="0.2"/>
    <row r="57432" x14ac:dyDescent="0.2"/>
    <row r="57433" x14ac:dyDescent="0.2"/>
    <row r="57434" x14ac:dyDescent="0.2"/>
    <row r="57435" x14ac:dyDescent="0.2"/>
    <row r="57436" x14ac:dyDescent="0.2"/>
    <row r="57437" x14ac:dyDescent="0.2"/>
    <row r="57438" x14ac:dyDescent="0.2"/>
    <row r="57439" x14ac:dyDescent="0.2"/>
    <row r="57440" x14ac:dyDescent="0.2"/>
    <row r="57441" x14ac:dyDescent="0.2"/>
    <row r="57442" x14ac:dyDescent="0.2"/>
    <row r="57443" x14ac:dyDescent="0.2"/>
    <row r="57444" x14ac:dyDescent="0.2"/>
    <row r="57445" x14ac:dyDescent="0.2"/>
    <row r="57446" x14ac:dyDescent="0.2"/>
    <row r="57447" x14ac:dyDescent="0.2"/>
    <row r="57448" x14ac:dyDescent="0.2"/>
    <row r="57449" x14ac:dyDescent="0.2"/>
    <row r="57450" x14ac:dyDescent="0.2"/>
    <row r="57451" x14ac:dyDescent="0.2"/>
    <row r="57452" x14ac:dyDescent="0.2"/>
    <row r="57453" x14ac:dyDescent="0.2"/>
    <row r="57454" x14ac:dyDescent="0.2"/>
    <row r="57455" x14ac:dyDescent="0.2"/>
    <row r="57456" x14ac:dyDescent="0.2"/>
    <row r="57457" x14ac:dyDescent="0.2"/>
    <row r="57458" x14ac:dyDescent="0.2"/>
    <row r="57459" x14ac:dyDescent="0.2"/>
    <row r="57460" x14ac:dyDescent="0.2"/>
    <row r="57461" x14ac:dyDescent="0.2"/>
    <row r="57462" x14ac:dyDescent="0.2"/>
    <row r="57463" x14ac:dyDescent="0.2"/>
    <row r="57464" x14ac:dyDescent="0.2"/>
    <row r="57465" x14ac:dyDescent="0.2"/>
    <row r="57466" x14ac:dyDescent="0.2"/>
    <row r="57467" x14ac:dyDescent="0.2"/>
    <row r="57468" x14ac:dyDescent="0.2"/>
    <row r="57469" x14ac:dyDescent="0.2"/>
    <row r="57470" x14ac:dyDescent="0.2"/>
    <row r="57471" x14ac:dyDescent="0.2"/>
    <row r="57472" x14ac:dyDescent="0.2"/>
    <row r="57473" x14ac:dyDescent="0.2"/>
    <row r="57474" x14ac:dyDescent="0.2"/>
    <row r="57475" x14ac:dyDescent="0.2"/>
    <row r="57476" x14ac:dyDescent="0.2"/>
    <row r="57477" x14ac:dyDescent="0.2"/>
    <row r="57478" x14ac:dyDescent="0.2"/>
    <row r="57479" x14ac:dyDescent="0.2"/>
    <row r="57480" x14ac:dyDescent="0.2"/>
    <row r="57481" x14ac:dyDescent="0.2"/>
    <row r="57482" x14ac:dyDescent="0.2"/>
    <row r="57483" x14ac:dyDescent="0.2"/>
    <row r="57484" x14ac:dyDescent="0.2"/>
    <row r="57485" x14ac:dyDescent="0.2"/>
    <row r="57486" x14ac:dyDescent="0.2"/>
    <row r="57487" x14ac:dyDescent="0.2"/>
    <row r="57488" x14ac:dyDescent="0.2"/>
    <row r="57489" x14ac:dyDescent="0.2"/>
    <row r="57490" x14ac:dyDescent="0.2"/>
    <row r="57491" x14ac:dyDescent="0.2"/>
    <row r="57492" x14ac:dyDescent="0.2"/>
    <row r="57493" x14ac:dyDescent="0.2"/>
    <row r="57494" x14ac:dyDescent="0.2"/>
    <row r="57495" x14ac:dyDescent="0.2"/>
    <row r="57496" x14ac:dyDescent="0.2"/>
    <row r="57497" x14ac:dyDescent="0.2"/>
    <row r="57498" x14ac:dyDescent="0.2"/>
    <row r="57499" x14ac:dyDescent="0.2"/>
    <row r="57500" x14ac:dyDescent="0.2"/>
    <row r="57501" x14ac:dyDescent="0.2"/>
    <row r="57502" x14ac:dyDescent="0.2"/>
    <row r="57503" x14ac:dyDescent="0.2"/>
    <row r="57504" x14ac:dyDescent="0.2"/>
    <row r="57505" x14ac:dyDescent="0.2"/>
    <row r="57506" x14ac:dyDescent="0.2"/>
    <row r="57507" x14ac:dyDescent="0.2"/>
    <row r="57508" x14ac:dyDescent="0.2"/>
    <row r="57509" x14ac:dyDescent="0.2"/>
    <row r="57510" x14ac:dyDescent="0.2"/>
    <row r="57511" x14ac:dyDescent="0.2"/>
    <row r="57512" x14ac:dyDescent="0.2"/>
    <row r="57513" x14ac:dyDescent="0.2"/>
    <row r="57514" x14ac:dyDescent="0.2"/>
    <row r="57515" x14ac:dyDescent="0.2"/>
    <row r="57516" x14ac:dyDescent="0.2"/>
    <row r="57517" x14ac:dyDescent="0.2"/>
    <row r="57518" x14ac:dyDescent="0.2"/>
    <row r="57519" x14ac:dyDescent="0.2"/>
    <row r="57520" x14ac:dyDescent="0.2"/>
    <row r="57521" x14ac:dyDescent="0.2"/>
    <row r="57522" x14ac:dyDescent="0.2"/>
    <row r="57523" x14ac:dyDescent="0.2"/>
    <row r="57524" x14ac:dyDescent="0.2"/>
    <row r="57525" x14ac:dyDescent="0.2"/>
    <row r="57526" x14ac:dyDescent="0.2"/>
    <row r="57527" x14ac:dyDescent="0.2"/>
    <row r="57528" x14ac:dyDescent="0.2"/>
    <row r="57529" x14ac:dyDescent="0.2"/>
    <row r="57530" x14ac:dyDescent="0.2"/>
    <row r="57531" x14ac:dyDescent="0.2"/>
    <row r="57532" x14ac:dyDescent="0.2"/>
    <row r="57533" x14ac:dyDescent="0.2"/>
    <row r="57534" x14ac:dyDescent="0.2"/>
    <row r="57535" x14ac:dyDescent="0.2"/>
    <row r="57536" x14ac:dyDescent="0.2"/>
    <row r="57537" x14ac:dyDescent="0.2"/>
    <row r="57538" x14ac:dyDescent="0.2"/>
    <row r="57539" x14ac:dyDescent="0.2"/>
    <row r="57540" x14ac:dyDescent="0.2"/>
    <row r="57541" x14ac:dyDescent="0.2"/>
    <row r="57542" x14ac:dyDescent="0.2"/>
    <row r="57543" x14ac:dyDescent="0.2"/>
    <row r="57544" x14ac:dyDescent="0.2"/>
    <row r="57545" x14ac:dyDescent="0.2"/>
    <row r="57546" x14ac:dyDescent="0.2"/>
    <row r="57547" x14ac:dyDescent="0.2"/>
    <row r="57548" x14ac:dyDescent="0.2"/>
    <row r="57549" x14ac:dyDescent="0.2"/>
    <row r="57550" x14ac:dyDescent="0.2"/>
    <row r="57551" x14ac:dyDescent="0.2"/>
    <row r="57552" x14ac:dyDescent="0.2"/>
    <row r="57553" x14ac:dyDescent="0.2"/>
    <row r="57554" x14ac:dyDescent="0.2"/>
    <row r="57555" x14ac:dyDescent="0.2"/>
    <row r="57556" x14ac:dyDescent="0.2"/>
    <row r="57557" x14ac:dyDescent="0.2"/>
    <row r="57558" x14ac:dyDescent="0.2"/>
    <row r="57559" x14ac:dyDescent="0.2"/>
    <row r="57560" x14ac:dyDescent="0.2"/>
    <row r="57561" x14ac:dyDescent="0.2"/>
    <row r="57562" x14ac:dyDescent="0.2"/>
    <row r="57563" x14ac:dyDescent="0.2"/>
    <row r="57564" x14ac:dyDescent="0.2"/>
    <row r="57565" x14ac:dyDescent="0.2"/>
    <row r="57566" x14ac:dyDescent="0.2"/>
    <row r="57567" x14ac:dyDescent="0.2"/>
    <row r="57568" x14ac:dyDescent="0.2"/>
    <row r="57569" x14ac:dyDescent="0.2"/>
    <row r="57570" x14ac:dyDescent="0.2"/>
    <row r="57571" x14ac:dyDescent="0.2"/>
    <row r="57572" x14ac:dyDescent="0.2"/>
    <row r="57573" x14ac:dyDescent="0.2"/>
    <row r="57574" x14ac:dyDescent="0.2"/>
    <row r="57575" x14ac:dyDescent="0.2"/>
    <row r="57576" x14ac:dyDescent="0.2"/>
    <row r="57577" x14ac:dyDescent="0.2"/>
    <row r="57578" x14ac:dyDescent="0.2"/>
    <row r="57579" x14ac:dyDescent="0.2"/>
    <row r="57580" x14ac:dyDescent="0.2"/>
    <row r="57581" x14ac:dyDescent="0.2"/>
    <row r="57582" x14ac:dyDescent="0.2"/>
    <row r="57583" x14ac:dyDescent="0.2"/>
    <row r="57584" x14ac:dyDescent="0.2"/>
    <row r="57585" x14ac:dyDescent="0.2"/>
    <row r="57586" x14ac:dyDescent="0.2"/>
    <row r="57587" x14ac:dyDescent="0.2"/>
    <row r="57588" x14ac:dyDescent="0.2"/>
    <row r="57589" x14ac:dyDescent="0.2"/>
    <row r="57590" x14ac:dyDescent="0.2"/>
    <row r="57591" x14ac:dyDescent="0.2"/>
    <row r="57592" x14ac:dyDescent="0.2"/>
    <row r="57593" x14ac:dyDescent="0.2"/>
    <row r="57594" x14ac:dyDescent="0.2"/>
    <row r="57595" x14ac:dyDescent="0.2"/>
    <row r="57596" x14ac:dyDescent="0.2"/>
    <row r="57597" x14ac:dyDescent="0.2"/>
    <row r="57598" x14ac:dyDescent="0.2"/>
    <row r="57599" x14ac:dyDescent="0.2"/>
    <row r="57600" x14ac:dyDescent="0.2"/>
    <row r="57601" x14ac:dyDescent="0.2"/>
    <row r="57602" x14ac:dyDescent="0.2"/>
    <row r="57603" x14ac:dyDescent="0.2"/>
    <row r="57604" x14ac:dyDescent="0.2"/>
    <row r="57605" x14ac:dyDescent="0.2"/>
    <row r="57606" x14ac:dyDescent="0.2"/>
    <row r="57607" x14ac:dyDescent="0.2"/>
    <row r="57608" x14ac:dyDescent="0.2"/>
    <row r="57609" x14ac:dyDescent="0.2"/>
    <row r="57610" x14ac:dyDescent="0.2"/>
    <row r="57611" x14ac:dyDescent="0.2"/>
    <row r="57612" x14ac:dyDescent="0.2"/>
    <row r="57613" x14ac:dyDescent="0.2"/>
    <row r="57614" x14ac:dyDescent="0.2"/>
    <row r="57615" x14ac:dyDescent="0.2"/>
    <row r="57616" x14ac:dyDescent="0.2"/>
    <row r="57617" x14ac:dyDescent="0.2"/>
    <row r="57618" x14ac:dyDescent="0.2"/>
    <row r="57619" x14ac:dyDescent="0.2"/>
    <row r="57620" x14ac:dyDescent="0.2"/>
    <row r="57621" x14ac:dyDescent="0.2"/>
    <row r="57622" x14ac:dyDescent="0.2"/>
    <row r="57623" x14ac:dyDescent="0.2"/>
    <row r="57624" x14ac:dyDescent="0.2"/>
    <row r="57625" x14ac:dyDescent="0.2"/>
    <row r="57626" x14ac:dyDescent="0.2"/>
    <row r="57627" x14ac:dyDescent="0.2"/>
    <row r="57628" x14ac:dyDescent="0.2"/>
    <row r="57629" x14ac:dyDescent="0.2"/>
    <row r="57630" x14ac:dyDescent="0.2"/>
    <row r="57631" x14ac:dyDescent="0.2"/>
    <row r="57632" x14ac:dyDescent="0.2"/>
    <row r="57633" x14ac:dyDescent="0.2"/>
    <row r="57634" x14ac:dyDescent="0.2"/>
    <row r="57635" x14ac:dyDescent="0.2"/>
    <row r="57636" x14ac:dyDescent="0.2"/>
    <row r="57637" x14ac:dyDescent="0.2"/>
    <row r="57638" x14ac:dyDescent="0.2"/>
    <row r="57639" x14ac:dyDescent="0.2"/>
    <row r="57640" x14ac:dyDescent="0.2"/>
    <row r="57641" x14ac:dyDescent="0.2"/>
    <row r="57642" x14ac:dyDescent="0.2"/>
    <row r="57643" x14ac:dyDescent="0.2"/>
    <row r="57644" x14ac:dyDescent="0.2"/>
    <row r="57645" x14ac:dyDescent="0.2"/>
    <row r="57646" x14ac:dyDescent="0.2"/>
    <row r="57647" x14ac:dyDescent="0.2"/>
    <row r="57648" x14ac:dyDescent="0.2"/>
    <row r="57649" x14ac:dyDescent="0.2"/>
    <row r="57650" x14ac:dyDescent="0.2"/>
    <row r="57651" x14ac:dyDescent="0.2"/>
    <row r="57652" x14ac:dyDescent="0.2"/>
    <row r="57653" x14ac:dyDescent="0.2"/>
    <row r="57654" x14ac:dyDescent="0.2"/>
    <row r="57655" x14ac:dyDescent="0.2"/>
    <row r="57656" x14ac:dyDescent="0.2"/>
    <row r="57657" x14ac:dyDescent="0.2"/>
    <row r="57658" x14ac:dyDescent="0.2"/>
    <row r="57659" x14ac:dyDescent="0.2"/>
    <row r="57660" x14ac:dyDescent="0.2"/>
    <row r="57661" x14ac:dyDescent="0.2"/>
    <row r="57662" x14ac:dyDescent="0.2"/>
    <row r="57663" x14ac:dyDescent="0.2"/>
    <row r="57664" x14ac:dyDescent="0.2"/>
    <row r="57665" x14ac:dyDescent="0.2"/>
    <row r="57666" x14ac:dyDescent="0.2"/>
    <row r="57667" x14ac:dyDescent="0.2"/>
    <row r="57668" x14ac:dyDescent="0.2"/>
    <row r="57669" x14ac:dyDescent="0.2"/>
    <row r="57670" x14ac:dyDescent="0.2"/>
    <row r="57671" x14ac:dyDescent="0.2"/>
    <row r="57672" x14ac:dyDescent="0.2"/>
    <row r="57673" x14ac:dyDescent="0.2"/>
    <row r="57674" x14ac:dyDescent="0.2"/>
    <row r="57675" x14ac:dyDescent="0.2"/>
    <row r="57676" x14ac:dyDescent="0.2"/>
    <row r="57677" x14ac:dyDescent="0.2"/>
    <row r="57678" x14ac:dyDescent="0.2"/>
    <row r="57679" x14ac:dyDescent="0.2"/>
    <row r="57680" x14ac:dyDescent="0.2"/>
    <row r="57681" x14ac:dyDescent="0.2"/>
    <row r="57682" x14ac:dyDescent="0.2"/>
    <row r="57683" x14ac:dyDescent="0.2"/>
    <row r="57684" x14ac:dyDescent="0.2"/>
    <row r="57685" x14ac:dyDescent="0.2"/>
    <row r="57686" x14ac:dyDescent="0.2"/>
    <row r="57687" x14ac:dyDescent="0.2"/>
    <row r="57688" x14ac:dyDescent="0.2"/>
    <row r="57689" x14ac:dyDescent="0.2"/>
    <row r="57690" x14ac:dyDescent="0.2"/>
    <row r="57691" x14ac:dyDescent="0.2"/>
    <row r="57692" x14ac:dyDescent="0.2"/>
    <row r="57693" x14ac:dyDescent="0.2"/>
    <row r="57694" x14ac:dyDescent="0.2"/>
    <row r="57695" x14ac:dyDescent="0.2"/>
    <row r="57696" x14ac:dyDescent="0.2"/>
    <row r="57697" x14ac:dyDescent="0.2"/>
    <row r="57698" x14ac:dyDescent="0.2"/>
    <row r="57699" x14ac:dyDescent="0.2"/>
    <row r="57700" x14ac:dyDescent="0.2"/>
    <row r="57701" x14ac:dyDescent="0.2"/>
    <row r="57702" x14ac:dyDescent="0.2"/>
    <row r="57703" x14ac:dyDescent="0.2"/>
    <row r="57704" x14ac:dyDescent="0.2"/>
    <row r="57705" x14ac:dyDescent="0.2"/>
    <row r="57706" x14ac:dyDescent="0.2"/>
    <row r="57707" x14ac:dyDescent="0.2"/>
    <row r="57708" x14ac:dyDescent="0.2"/>
    <row r="57709" x14ac:dyDescent="0.2"/>
    <row r="57710" x14ac:dyDescent="0.2"/>
    <row r="57711" x14ac:dyDescent="0.2"/>
    <row r="57712" x14ac:dyDescent="0.2"/>
    <row r="57713" x14ac:dyDescent="0.2"/>
    <row r="57714" x14ac:dyDescent="0.2"/>
    <row r="57715" x14ac:dyDescent="0.2"/>
    <row r="57716" x14ac:dyDescent="0.2"/>
    <row r="57717" x14ac:dyDescent="0.2"/>
    <row r="57718" x14ac:dyDescent="0.2"/>
    <row r="57719" x14ac:dyDescent="0.2"/>
    <row r="57720" x14ac:dyDescent="0.2"/>
    <row r="57721" x14ac:dyDescent="0.2"/>
    <row r="57722" x14ac:dyDescent="0.2"/>
    <row r="57723" x14ac:dyDescent="0.2"/>
    <row r="57724" x14ac:dyDescent="0.2"/>
    <row r="57725" x14ac:dyDescent="0.2"/>
    <row r="57726" x14ac:dyDescent="0.2"/>
    <row r="57727" x14ac:dyDescent="0.2"/>
    <row r="57728" x14ac:dyDescent="0.2"/>
    <row r="57729" x14ac:dyDescent="0.2"/>
    <row r="57730" x14ac:dyDescent="0.2"/>
    <row r="57731" x14ac:dyDescent="0.2"/>
    <row r="57732" x14ac:dyDescent="0.2"/>
    <row r="57733" x14ac:dyDescent="0.2"/>
    <row r="57734" x14ac:dyDescent="0.2"/>
    <row r="57735" x14ac:dyDescent="0.2"/>
    <row r="57736" x14ac:dyDescent="0.2"/>
    <row r="57737" x14ac:dyDescent="0.2"/>
    <row r="57738" x14ac:dyDescent="0.2"/>
    <row r="57739" x14ac:dyDescent="0.2"/>
    <row r="57740" x14ac:dyDescent="0.2"/>
    <row r="57741" x14ac:dyDescent="0.2"/>
    <row r="57742" x14ac:dyDescent="0.2"/>
    <row r="57743" x14ac:dyDescent="0.2"/>
    <row r="57744" x14ac:dyDescent="0.2"/>
    <row r="57745" x14ac:dyDescent="0.2"/>
    <row r="57746" x14ac:dyDescent="0.2"/>
    <row r="57747" x14ac:dyDescent="0.2"/>
    <row r="57748" x14ac:dyDescent="0.2"/>
    <row r="57749" x14ac:dyDescent="0.2"/>
    <row r="57750" x14ac:dyDescent="0.2"/>
    <row r="57751" x14ac:dyDescent="0.2"/>
    <row r="57752" x14ac:dyDescent="0.2"/>
    <row r="57753" x14ac:dyDescent="0.2"/>
    <row r="57754" x14ac:dyDescent="0.2"/>
    <row r="57755" x14ac:dyDescent="0.2"/>
    <row r="57756" x14ac:dyDescent="0.2"/>
    <row r="57757" x14ac:dyDescent="0.2"/>
    <row r="57758" x14ac:dyDescent="0.2"/>
    <row r="57759" x14ac:dyDescent="0.2"/>
    <row r="57760" x14ac:dyDescent="0.2"/>
    <row r="57761" x14ac:dyDescent="0.2"/>
    <row r="57762" x14ac:dyDescent="0.2"/>
    <row r="57763" x14ac:dyDescent="0.2"/>
    <row r="57764" x14ac:dyDescent="0.2"/>
    <row r="57765" x14ac:dyDescent="0.2"/>
    <row r="57766" x14ac:dyDescent="0.2"/>
    <row r="57767" x14ac:dyDescent="0.2"/>
    <row r="57768" x14ac:dyDescent="0.2"/>
    <row r="57769" x14ac:dyDescent="0.2"/>
    <row r="57770" x14ac:dyDescent="0.2"/>
    <row r="57771" x14ac:dyDescent="0.2"/>
    <row r="57772" x14ac:dyDescent="0.2"/>
    <row r="57773" x14ac:dyDescent="0.2"/>
    <row r="57774" x14ac:dyDescent="0.2"/>
    <row r="57775" x14ac:dyDescent="0.2"/>
    <row r="57776" x14ac:dyDescent="0.2"/>
    <row r="57777" x14ac:dyDescent="0.2"/>
    <row r="57778" x14ac:dyDescent="0.2"/>
    <row r="57779" x14ac:dyDescent="0.2"/>
    <row r="57780" x14ac:dyDescent="0.2"/>
    <row r="57781" x14ac:dyDescent="0.2"/>
    <row r="57782" x14ac:dyDescent="0.2"/>
    <row r="57783" x14ac:dyDescent="0.2"/>
    <row r="57784" x14ac:dyDescent="0.2"/>
    <row r="57785" x14ac:dyDescent="0.2"/>
    <row r="57786" x14ac:dyDescent="0.2"/>
    <row r="57787" x14ac:dyDescent="0.2"/>
    <row r="57788" x14ac:dyDescent="0.2"/>
    <row r="57789" x14ac:dyDescent="0.2"/>
    <row r="57790" x14ac:dyDescent="0.2"/>
    <row r="57791" x14ac:dyDescent="0.2"/>
    <row r="57792" x14ac:dyDescent="0.2"/>
    <row r="57793" x14ac:dyDescent="0.2"/>
    <row r="57794" x14ac:dyDescent="0.2"/>
    <row r="57795" x14ac:dyDescent="0.2"/>
    <row r="57796" x14ac:dyDescent="0.2"/>
    <row r="57797" x14ac:dyDescent="0.2"/>
    <row r="57798" x14ac:dyDescent="0.2"/>
    <row r="57799" x14ac:dyDescent="0.2"/>
    <row r="57800" x14ac:dyDescent="0.2"/>
    <row r="57801" x14ac:dyDescent="0.2"/>
    <row r="57802" x14ac:dyDescent="0.2"/>
    <row r="57803" x14ac:dyDescent="0.2"/>
    <row r="57804" x14ac:dyDescent="0.2"/>
    <row r="57805" x14ac:dyDescent="0.2"/>
    <row r="57806" x14ac:dyDescent="0.2"/>
    <row r="57807" x14ac:dyDescent="0.2"/>
    <row r="57808" x14ac:dyDescent="0.2"/>
    <row r="57809" x14ac:dyDescent="0.2"/>
    <row r="57810" x14ac:dyDescent="0.2"/>
    <row r="57811" x14ac:dyDescent="0.2"/>
    <row r="57812" x14ac:dyDescent="0.2"/>
    <row r="57813" x14ac:dyDescent="0.2"/>
    <row r="57814" x14ac:dyDescent="0.2"/>
    <row r="57815" x14ac:dyDescent="0.2"/>
    <row r="57816" x14ac:dyDescent="0.2"/>
    <row r="57817" x14ac:dyDescent="0.2"/>
    <row r="57818" x14ac:dyDescent="0.2"/>
    <row r="57819" x14ac:dyDescent="0.2"/>
    <row r="57820" x14ac:dyDescent="0.2"/>
    <row r="57821" x14ac:dyDescent="0.2"/>
    <row r="57822" x14ac:dyDescent="0.2"/>
    <row r="57823" x14ac:dyDescent="0.2"/>
    <row r="57824" x14ac:dyDescent="0.2"/>
    <row r="57825" x14ac:dyDescent="0.2"/>
    <row r="57826" x14ac:dyDescent="0.2"/>
    <row r="57827" x14ac:dyDescent="0.2"/>
    <row r="57828" x14ac:dyDescent="0.2"/>
    <row r="57829" x14ac:dyDescent="0.2"/>
    <row r="57830" x14ac:dyDescent="0.2"/>
    <row r="57831" x14ac:dyDescent="0.2"/>
    <row r="57832" x14ac:dyDescent="0.2"/>
    <row r="57833" x14ac:dyDescent="0.2"/>
    <row r="57834" x14ac:dyDescent="0.2"/>
    <row r="57835" x14ac:dyDescent="0.2"/>
    <row r="57836" x14ac:dyDescent="0.2"/>
    <row r="57837" x14ac:dyDescent="0.2"/>
    <row r="57838" x14ac:dyDescent="0.2"/>
    <row r="57839" x14ac:dyDescent="0.2"/>
    <row r="57840" x14ac:dyDescent="0.2"/>
    <row r="57841" x14ac:dyDescent="0.2"/>
    <row r="57842" x14ac:dyDescent="0.2"/>
    <row r="57843" x14ac:dyDescent="0.2"/>
    <row r="57844" x14ac:dyDescent="0.2"/>
    <row r="57845" x14ac:dyDescent="0.2"/>
    <row r="57846" x14ac:dyDescent="0.2"/>
    <row r="57847" x14ac:dyDescent="0.2"/>
    <row r="57848" x14ac:dyDescent="0.2"/>
    <row r="57849" x14ac:dyDescent="0.2"/>
    <row r="57850" x14ac:dyDescent="0.2"/>
    <row r="57851" x14ac:dyDescent="0.2"/>
    <row r="57852" x14ac:dyDescent="0.2"/>
    <row r="57853" x14ac:dyDescent="0.2"/>
    <row r="57854" x14ac:dyDescent="0.2"/>
    <row r="57855" x14ac:dyDescent="0.2"/>
    <row r="57856" x14ac:dyDescent="0.2"/>
    <row r="57857" x14ac:dyDescent="0.2"/>
    <row r="57858" x14ac:dyDescent="0.2"/>
    <row r="57859" x14ac:dyDescent="0.2"/>
    <row r="57860" x14ac:dyDescent="0.2"/>
    <row r="57861" x14ac:dyDescent="0.2"/>
    <row r="57862" x14ac:dyDescent="0.2"/>
    <row r="57863" x14ac:dyDescent="0.2"/>
    <row r="57864" x14ac:dyDescent="0.2"/>
    <row r="57865" x14ac:dyDescent="0.2"/>
    <row r="57866" x14ac:dyDescent="0.2"/>
    <row r="57867" x14ac:dyDescent="0.2"/>
    <row r="57868" x14ac:dyDescent="0.2"/>
    <row r="57869" x14ac:dyDescent="0.2"/>
    <row r="57870" x14ac:dyDescent="0.2"/>
    <row r="57871" x14ac:dyDescent="0.2"/>
    <row r="57872" x14ac:dyDescent="0.2"/>
    <row r="57873" x14ac:dyDescent="0.2"/>
    <row r="57874" x14ac:dyDescent="0.2"/>
    <row r="57875" x14ac:dyDescent="0.2"/>
    <row r="57876" x14ac:dyDescent="0.2"/>
    <row r="57877" x14ac:dyDescent="0.2"/>
    <row r="57878" x14ac:dyDescent="0.2"/>
    <row r="57879" x14ac:dyDescent="0.2"/>
    <row r="57880" x14ac:dyDescent="0.2"/>
    <row r="57881" x14ac:dyDescent="0.2"/>
    <row r="57882" x14ac:dyDescent="0.2"/>
    <row r="57883" x14ac:dyDescent="0.2"/>
    <row r="57884" x14ac:dyDescent="0.2"/>
    <row r="57885" x14ac:dyDescent="0.2"/>
    <row r="57886" x14ac:dyDescent="0.2"/>
    <row r="57887" x14ac:dyDescent="0.2"/>
    <row r="57888" x14ac:dyDescent="0.2"/>
    <row r="57889" x14ac:dyDescent="0.2"/>
    <row r="57890" x14ac:dyDescent="0.2"/>
    <row r="57891" x14ac:dyDescent="0.2"/>
    <row r="57892" x14ac:dyDescent="0.2"/>
    <row r="57893" x14ac:dyDescent="0.2"/>
    <row r="57894" x14ac:dyDescent="0.2"/>
    <row r="57895" x14ac:dyDescent="0.2"/>
    <row r="57896" x14ac:dyDescent="0.2"/>
    <row r="57897" x14ac:dyDescent="0.2"/>
    <row r="57898" x14ac:dyDescent="0.2"/>
    <row r="57899" x14ac:dyDescent="0.2"/>
    <row r="57900" x14ac:dyDescent="0.2"/>
    <row r="57901" x14ac:dyDescent="0.2"/>
    <row r="57902" x14ac:dyDescent="0.2"/>
    <row r="57903" x14ac:dyDescent="0.2"/>
    <row r="57904" x14ac:dyDescent="0.2"/>
    <row r="57905" x14ac:dyDescent="0.2"/>
    <row r="57906" x14ac:dyDescent="0.2"/>
    <row r="57907" x14ac:dyDescent="0.2"/>
    <row r="57908" x14ac:dyDescent="0.2"/>
    <row r="57909" x14ac:dyDescent="0.2"/>
    <row r="57910" x14ac:dyDescent="0.2"/>
    <row r="57911" x14ac:dyDescent="0.2"/>
    <row r="57912" x14ac:dyDescent="0.2"/>
    <row r="57913" x14ac:dyDescent="0.2"/>
    <row r="57914" x14ac:dyDescent="0.2"/>
    <row r="57915" x14ac:dyDescent="0.2"/>
    <row r="57916" x14ac:dyDescent="0.2"/>
    <row r="57917" x14ac:dyDescent="0.2"/>
    <row r="57918" x14ac:dyDescent="0.2"/>
    <row r="57919" x14ac:dyDescent="0.2"/>
    <row r="57920" x14ac:dyDescent="0.2"/>
    <row r="57921" x14ac:dyDescent="0.2"/>
    <row r="57922" x14ac:dyDescent="0.2"/>
    <row r="57923" x14ac:dyDescent="0.2"/>
    <row r="57924" x14ac:dyDescent="0.2"/>
    <row r="57925" x14ac:dyDescent="0.2"/>
    <row r="57926" x14ac:dyDescent="0.2"/>
    <row r="57927" x14ac:dyDescent="0.2"/>
    <row r="57928" x14ac:dyDescent="0.2"/>
    <row r="57929" x14ac:dyDescent="0.2"/>
    <row r="57930" x14ac:dyDescent="0.2"/>
    <row r="57931" x14ac:dyDescent="0.2"/>
    <row r="57932" x14ac:dyDescent="0.2"/>
    <row r="57933" x14ac:dyDescent="0.2"/>
    <row r="57934" x14ac:dyDescent="0.2"/>
    <row r="57935" x14ac:dyDescent="0.2"/>
    <row r="57936" x14ac:dyDescent="0.2"/>
    <row r="57937" x14ac:dyDescent="0.2"/>
    <row r="57938" x14ac:dyDescent="0.2"/>
    <row r="57939" x14ac:dyDescent="0.2"/>
    <row r="57940" x14ac:dyDescent="0.2"/>
    <row r="57941" x14ac:dyDescent="0.2"/>
    <row r="57942" x14ac:dyDescent="0.2"/>
    <row r="57943" x14ac:dyDescent="0.2"/>
    <row r="57944" x14ac:dyDescent="0.2"/>
    <row r="57945" x14ac:dyDescent="0.2"/>
    <row r="57946" x14ac:dyDescent="0.2"/>
    <row r="57947" x14ac:dyDescent="0.2"/>
    <row r="57948" x14ac:dyDescent="0.2"/>
    <row r="57949" x14ac:dyDescent="0.2"/>
    <row r="57950" x14ac:dyDescent="0.2"/>
    <row r="57951" x14ac:dyDescent="0.2"/>
    <row r="57952" x14ac:dyDescent="0.2"/>
    <row r="57953" x14ac:dyDescent="0.2"/>
    <row r="57954" x14ac:dyDescent="0.2"/>
    <row r="57955" x14ac:dyDescent="0.2"/>
    <row r="57956" x14ac:dyDescent="0.2"/>
    <row r="57957" x14ac:dyDescent="0.2"/>
    <row r="57958" x14ac:dyDescent="0.2"/>
    <row r="57959" x14ac:dyDescent="0.2"/>
    <row r="57960" x14ac:dyDescent="0.2"/>
    <row r="57961" x14ac:dyDescent="0.2"/>
    <row r="57962" x14ac:dyDescent="0.2"/>
    <row r="57963" x14ac:dyDescent="0.2"/>
    <row r="57964" x14ac:dyDescent="0.2"/>
    <row r="57965" x14ac:dyDescent="0.2"/>
    <row r="57966" x14ac:dyDescent="0.2"/>
    <row r="57967" x14ac:dyDescent="0.2"/>
    <row r="57968" x14ac:dyDescent="0.2"/>
    <row r="57969" x14ac:dyDescent="0.2"/>
    <row r="57970" x14ac:dyDescent="0.2"/>
    <row r="57971" x14ac:dyDescent="0.2"/>
    <row r="57972" x14ac:dyDescent="0.2"/>
    <row r="57973" x14ac:dyDescent="0.2"/>
    <row r="57974" x14ac:dyDescent="0.2"/>
    <row r="57975" x14ac:dyDescent="0.2"/>
    <row r="57976" x14ac:dyDescent="0.2"/>
    <row r="57977" x14ac:dyDescent="0.2"/>
    <row r="57978" x14ac:dyDescent="0.2"/>
    <row r="57979" x14ac:dyDescent="0.2"/>
    <row r="57980" x14ac:dyDescent="0.2"/>
    <row r="57981" x14ac:dyDescent="0.2"/>
    <row r="57982" x14ac:dyDescent="0.2"/>
    <row r="57983" x14ac:dyDescent="0.2"/>
    <row r="57984" x14ac:dyDescent="0.2"/>
    <row r="57985" x14ac:dyDescent="0.2"/>
    <row r="57986" x14ac:dyDescent="0.2"/>
    <row r="57987" x14ac:dyDescent="0.2"/>
    <row r="57988" x14ac:dyDescent="0.2"/>
    <row r="57989" x14ac:dyDescent="0.2"/>
    <row r="57990" x14ac:dyDescent="0.2"/>
    <row r="57991" x14ac:dyDescent="0.2"/>
    <row r="57992" x14ac:dyDescent="0.2"/>
    <row r="57993" x14ac:dyDescent="0.2"/>
    <row r="57994" x14ac:dyDescent="0.2"/>
    <row r="57995" x14ac:dyDescent="0.2"/>
    <row r="57996" x14ac:dyDescent="0.2"/>
    <row r="57997" x14ac:dyDescent="0.2"/>
    <row r="57998" x14ac:dyDescent="0.2"/>
    <row r="57999" x14ac:dyDescent="0.2"/>
    <row r="58000" x14ac:dyDescent="0.2"/>
    <row r="58001" x14ac:dyDescent="0.2"/>
    <row r="58002" x14ac:dyDescent="0.2"/>
    <row r="58003" x14ac:dyDescent="0.2"/>
    <row r="58004" x14ac:dyDescent="0.2"/>
    <row r="58005" x14ac:dyDescent="0.2"/>
    <row r="58006" x14ac:dyDescent="0.2"/>
    <row r="58007" x14ac:dyDescent="0.2"/>
    <row r="58008" x14ac:dyDescent="0.2"/>
    <row r="58009" x14ac:dyDescent="0.2"/>
    <row r="58010" x14ac:dyDescent="0.2"/>
    <row r="58011" x14ac:dyDescent="0.2"/>
    <row r="58012" x14ac:dyDescent="0.2"/>
    <row r="58013" x14ac:dyDescent="0.2"/>
    <row r="58014" x14ac:dyDescent="0.2"/>
    <row r="58015" x14ac:dyDescent="0.2"/>
    <row r="58016" x14ac:dyDescent="0.2"/>
    <row r="58017" x14ac:dyDescent="0.2"/>
    <row r="58018" x14ac:dyDescent="0.2"/>
    <row r="58019" x14ac:dyDescent="0.2"/>
    <row r="58020" x14ac:dyDescent="0.2"/>
    <row r="58021" x14ac:dyDescent="0.2"/>
    <row r="58022" x14ac:dyDescent="0.2"/>
    <row r="58023" x14ac:dyDescent="0.2"/>
    <row r="58024" x14ac:dyDescent="0.2"/>
    <row r="58025" x14ac:dyDescent="0.2"/>
    <row r="58026" x14ac:dyDescent="0.2"/>
    <row r="58027" x14ac:dyDescent="0.2"/>
    <row r="58028" x14ac:dyDescent="0.2"/>
    <row r="58029" x14ac:dyDescent="0.2"/>
    <row r="58030" x14ac:dyDescent="0.2"/>
    <row r="58031" x14ac:dyDescent="0.2"/>
    <row r="58032" x14ac:dyDescent="0.2"/>
    <row r="58033" x14ac:dyDescent="0.2"/>
    <row r="58034" x14ac:dyDescent="0.2"/>
    <row r="58035" x14ac:dyDescent="0.2"/>
    <row r="58036" x14ac:dyDescent="0.2"/>
    <row r="58037" x14ac:dyDescent="0.2"/>
    <row r="58038" x14ac:dyDescent="0.2"/>
    <row r="58039" x14ac:dyDescent="0.2"/>
    <row r="58040" x14ac:dyDescent="0.2"/>
    <row r="58041" x14ac:dyDescent="0.2"/>
    <row r="58042" x14ac:dyDescent="0.2"/>
    <row r="58043" x14ac:dyDescent="0.2"/>
    <row r="58044" x14ac:dyDescent="0.2"/>
    <row r="58045" x14ac:dyDescent="0.2"/>
    <row r="58046" x14ac:dyDescent="0.2"/>
    <row r="58047" x14ac:dyDescent="0.2"/>
    <row r="58048" x14ac:dyDescent="0.2"/>
    <row r="58049" x14ac:dyDescent="0.2"/>
    <row r="58050" x14ac:dyDescent="0.2"/>
    <row r="58051" x14ac:dyDescent="0.2"/>
    <row r="58052" x14ac:dyDescent="0.2"/>
    <row r="58053" x14ac:dyDescent="0.2"/>
    <row r="58054" x14ac:dyDescent="0.2"/>
    <row r="58055" x14ac:dyDescent="0.2"/>
    <row r="58056" x14ac:dyDescent="0.2"/>
    <row r="58057" x14ac:dyDescent="0.2"/>
    <row r="58058" x14ac:dyDescent="0.2"/>
    <row r="58059" x14ac:dyDescent="0.2"/>
    <row r="58060" x14ac:dyDescent="0.2"/>
    <row r="58061" x14ac:dyDescent="0.2"/>
    <row r="58062" x14ac:dyDescent="0.2"/>
    <row r="58063" x14ac:dyDescent="0.2"/>
    <row r="58064" x14ac:dyDescent="0.2"/>
    <row r="58065" x14ac:dyDescent="0.2"/>
    <row r="58066" x14ac:dyDescent="0.2"/>
    <row r="58067" x14ac:dyDescent="0.2"/>
    <row r="58068" x14ac:dyDescent="0.2"/>
    <row r="58069" x14ac:dyDescent="0.2"/>
    <row r="58070" x14ac:dyDescent="0.2"/>
    <row r="58071" x14ac:dyDescent="0.2"/>
    <row r="58072" x14ac:dyDescent="0.2"/>
    <row r="58073" x14ac:dyDescent="0.2"/>
    <row r="58074" x14ac:dyDescent="0.2"/>
    <row r="58075" x14ac:dyDescent="0.2"/>
    <row r="58076" x14ac:dyDescent="0.2"/>
    <row r="58077" x14ac:dyDescent="0.2"/>
    <row r="58078" x14ac:dyDescent="0.2"/>
    <row r="58079" x14ac:dyDescent="0.2"/>
    <row r="58080" x14ac:dyDescent="0.2"/>
    <row r="58081" x14ac:dyDescent="0.2"/>
    <row r="58082" x14ac:dyDescent="0.2"/>
    <row r="58083" x14ac:dyDescent="0.2"/>
    <row r="58084" x14ac:dyDescent="0.2"/>
    <row r="58085" x14ac:dyDescent="0.2"/>
    <row r="58086" x14ac:dyDescent="0.2"/>
    <row r="58087" x14ac:dyDescent="0.2"/>
    <row r="58088" x14ac:dyDescent="0.2"/>
    <row r="58089" x14ac:dyDescent="0.2"/>
    <row r="58090" x14ac:dyDescent="0.2"/>
    <row r="58091" x14ac:dyDescent="0.2"/>
    <row r="58092" x14ac:dyDescent="0.2"/>
    <row r="58093" x14ac:dyDescent="0.2"/>
    <row r="58094" x14ac:dyDescent="0.2"/>
    <row r="58095" x14ac:dyDescent="0.2"/>
    <row r="58096" x14ac:dyDescent="0.2"/>
    <row r="58097" x14ac:dyDescent="0.2"/>
    <row r="58098" x14ac:dyDescent="0.2"/>
    <row r="58099" x14ac:dyDescent="0.2"/>
    <row r="58100" x14ac:dyDescent="0.2"/>
    <row r="58101" x14ac:dyDescent="0.2"/>
    <row r="58102" x14ac:dyDescent="0.2"/>
    <row r="58103" x14ac:dyDescent="0.2"/>
    <row r="58104" x14ac:dyDescent="0.2"/>
    <row r="58105" x14ac:dyDescent="0.2"/>
    <row r="58106" x14ac:dyDescent="0.2"/>
    <row r="58107" x14ac:dyDescent="0.2"/>
    <row r="58108" x14ac:dyDescent="0.2"/>
    <row r="58109" x14ac:dyDescent="0.2"/>
    <row r="58110" x14ac:dyDescent="0.2"/>
    <row r="58111" x14ac:dyDescent="0.2"/>
    <row r="58112" x14ac:dyDescent="0.2"/>
    <row r="58113" x14ac:dyDescent="0.2"/>
    <row r="58114" x14ac:dyDescent="0.2"/>
    <row r="58115" x14ac:dyDescent="0.2"/>
    <row r="58116" x14ac:dyDescent="0.2"/>
    <row r="58117" x14ac:dyDescent="0.2"/>
    <row r="58118" x14ac:dyDescent="0.2"/>
    <row r="58119" x14ac:dyDescent="0.2"/>
    <row r="58120" x14ac:dyDescent="0.2"/>
    <row r="58121" x14ac:dyDescent="0.2"/>
    <row r="58122" x14ac:dyDescent="0.2"/>
    <row r="58123" x14ac:dyDescent="0.2"/>
    <row r="58124" x14ac:dyDescent="0.2"/>
    <row r="58125" x14ac:dyDescent="0.2"/>
    <row r="58126" x14ac:dyDescent="0.2"/>
    <row r="58127" x14ac:dyDescent="0.2"/>
    <row r="58128" x14ac:dyDescent="0.2"/>
    <row r="58129" x14ac:dyDescent="0.2"/>
    <row r="58130" x14ac:dyDescent="0.2"/>
    <row r="58131" x14ac:dyDescent="0.2"/>
    <row r="58132" x14ac:dyDescent="0.2"/>
    <row r="58133" x14ac:dyDescent="0.2"/>
    <row r="58134" x14ac:dyDescent="0.2"/>
    <row r="58135" x14ac:dyDescent="0.2"/>
    <row r="58136" x14ac:dyDescent="0.2"/>
    <row r="58137" x14ac:dyDescent="0.2"/>
    <row r="58138" x14ac:dyDescent="0.2"/>
    <row r="58139" x14ac:dyDescent="0.2"/>
    <row r="58140" x14ac:dyDescent="0.2"/>
    <row r="58141" x14ac:dyDescent="0.2"/>
    <row r="58142" x14ac:dyDescent="0.2"/>
    <row r="58143" x14ac:dyDescent="0.2"/>
    <row r="58144" x14ac:dyDescent="0.2"/>
    <row r="58145" x14ac:dyDescent="0.2"/>
    <row r="58146" x14ac:dyDescent="0.2"/>
    <row r="58147" x14ac:dyDescent="0.2"/>
    <row r="58148" x14ac:dyDescent="0.2"/>
    <row r="58149" x14ac:dyDescent="0.2"/>
    <row r="58150" x14ac:dyDescent="0.2"/>
    <row r="58151" x14ac:dyDescent="0.2"/>
    <row r="58152" x14ac:dyDescent="0.2"/>
    <row r="58153" x14ac:dyDescent="0.2"/>
    <row r="58154" x14ac:dyDescent="0.2"/>
    <row r="58155" x14ac:dyDescent="0.2"/>
    <row r="58156" x14ac:dyDescent="0.2"/>
    <row r="58157" x14ac:dyDescent="0.2"/>
    <row r="58158" x14ac:dyDescent="0.2"/>
    <row r="58159" x14ac:dyDescent="0.2"/>
    <row r="58160" x14ac:dyDescent="0.2"/>
    <row r="58161" x14ac:dyDescent="0.2"/>
    <row r="58162" x14ac:dyDescent="0.2"/>
    <row r="58163" x14ac:dyDescent="0.2"/>
    <row r="58164" x14ac:dyDescent="0.2"/>
    <row r="58165" x14ac:dyDescent="0.2"/>
    <row r="58166" x14ac:dyDescent="0.2"/>
    <row r="58167" x14ac:dyDescent="0.2"/>
    <row r="58168" x14ac:dyDescent="0.2"/>
    <row r="58169" x14ac:dyDescent="0.2"/>
    <row r="58170" x14ac:dyDescent="0.2"/>
    <row r="58171" x14ac:dyDescent="0.2"/>
    <row r="58172" x14ac:dyDescent="0.2"/>
    <row r="58173" x14ac:dyDescent="0.2"/>
    <row r="58174" x14ac:dyDescent="0.2"/>
    <row r="58175" x14ac:dyDescent="0.2"/>
    <row r="58176" x14ac:dyDescent="0.2"/>
    <row r="58177" x14ac:dyDescent="0.2"/>
    <row r="58178" x14ac:dyDescent="0.2"/>
    <row r="58179" x14ac:dyDescent="0.2"/>
    <row r="58180" x14ac:dyDescent="0.2"/>
    <row r="58181" x14ac:dyDescent="0.2"/>
    <row r="58182" x14ac:dyDescent="0.2"/>
    <row r="58183" x14ac:dyDescent="0.2"/>
    <row r="58184" x14ac:dyDescent="0.2"/>
    <row r="58185" x14ac:dyDescent="0.2"/>
    <row r="58186" x14ac:dyDescent="0.2"/>
    <row r="58187" x14ac:dyDescent="0.2"/>
    <row r="58188" x14ac:dyDescent="0.2"/>
    <row r="58189" x14ac:dyDescent="0.2"/>
    <row r="58190" x14ac:dyDescent="0.2"/>
    <row r="58191" x14ac:dyDescent="0.2"/>
    <row r="58192" x14ac:dyDescent="0.2"/>
    <row r="58193" x14ac:dyDescent="0.2"/>
    <row r="58194" x14ac:dyDescent="0.2"/>
    <row r="58195" x14ac:dyDescent="0.2"/>
    <row r="58196" x14ac:dyDescent="0.2"/>
    <row r="58197" x14ac:dyDescent="0.2"/>
    <row r="58198" x14ac:dyDescent="0.2"/>
    <row r="58199" x14ac:dyDescent="0.2"/>
    <row r="58200" x14ac:dyDescent="0.2"/>
    <row r="58201" x14ac:dyDescent="0.2"/>
    <row r="58202" x14ac:dyDescent="0.2"/>
    <row r="58203" x14ac:dyDescent="0.2"/>
    <row r="58204" x14ac:dyDescent="0.2"/>
    <row r="58205" x14ac:dyDescent="0.2"/>
    <row r="58206" x14ac:dyDescent="0.2"/>
    <row r="58207" x14ac:dyDescent="0.2"/>
    <row r="58208" x14ac:dyDescent="0.2"/>
    <row r="58209" x14ac:dyDescent="0.2"/>
    <row r="58210" x14ac:dyDescent="0.2"/>
    <row r="58211" x14ac:dyDescent="0.2"/>
    <row r="58212" x14ac:dyDescent="0.2"/>
    <row r="58213" x14ac:dyDescent="0.2"/>
    <row r="58214" x14ac:dyDescent="0.2"/>
    <row r="58215" x14ac:dyDescent="0.2"/>
    <row r="58216" x14ac:dyDescent="0.2"/>
    <row r="58217" x14ac:dyDescent="0.2"/>
    <row r="58218" x14ac:dyDescent="0.2"/>
    <row r="58219" x14ac:dyDescent="0.2"/>
    <row r="58220" x14ac:dyDescent="0.2"/>
    <row r="58221" x14ac:dyDescent="0.2"/>
    <row r="58222" x14ac:dyDescent="0.2"/>
    <row r="58223" x14ac:dyDescent="0.2"/>
    <row r="58224" x14ac:dyDescent="0.2"/>
    <row r="58225" x14ac:dyDescent="0.2"/>
    <row r="58226" x14ac:dyDescent="0.2"/>
    <row r="58227" x14ac:dyDescent="0.2"/>
    <row r="58228" x14ac:dyDescent="0.2"/>
    <row r="58229" x14ac:dyDescent="0.2"/>
    <row r="58230" x14ac:dyDescent="0.2"/>
    <row r="58231" x14ac:dyDescent="0.2"/>
    <row r="58232" x14ac:dyDescent="0.2"/>
    <row r="58233" x14ac:dyDescent="0.2"/>
    <row r="58234" x14ac:dyDescent="0.2"/>
    <row r="58235" x14ac:dyDescent="0.2"/>
    <row r="58236" x14ac:dyDescent="0.2"/>
    <row r="58237" x14ac:dyDescent="0.2"/>
    <row r="58238" x14ac:dyDescent="0.2"/>
    <row r="58239" x14ac:dyDescent="0.2"/>
    <row r="58240" x14ac:dyDescent="0.2"/>
    <row r="58241" x14ac:dyDescent="0.2"/>
    <row r="58242" x14ac:dyDescent="0.2"/>
    <row r="58243" x14ac:dyDescent="0.2"/>
    <row r="58244" x14ac:dyDescent="0.2"/>
    <row r="58245" x14ac:dyDescent="0.2"/>
    <row r="58246" x14ac:dyDescent="0.2"/>
    <row r="58247" x14ac:dyDescent="0.2"/>
    <row r="58248" x14ac:dyDescent="0.2"/>
    <row r="58249" x14ac:dyDescent="0.2"/>
    <row r="58250" x14ac:dyDescent="0.2"/>
    <row r="58251" x14ac:dyDescent="0.2"/>
    <row r="58252" x14ac:dyDescent="0.2"/>
    <row r="58253" x14ac:dyDescent="0.2"/>
    <row r="58254" x14ac:dyDescent="0.2"/>
    <row r="58255" x14ac:dyDescent="0.2"/>
    <row r="58256" x14ac:dyDescent="0.2"/>
    <row r="58257" x14ac:dyDescent="0.2"/>
    <row r="58258" x14ac:dyDescent="0.2"/>
    <row r="58259" x14ac:dyDescent="0.2"/>
    <row r="58260" x14ac:dyDescent="0.2"/>
    <row r="58261" x14ac:dyDescent="0.2"/>
    <row r="58262" x14ac:dyDescent="0.2"/>
    <row r="58263" x14ac:dyDescent="0.2"/>
    <row r="58264" x14ac:dyDescent="0.2"/>
    <row r="58265" x14ac:dyDescent="0.2"/>
    <row r="58266" x14ac:dyDescent="0.2"/>
    <row r="58267" x14ac:dyDescent="0.2"/>
    <row r="58268" x14ac:dyDescent="0.2"/>
    <row r="58269" x14ac:dyDescent="0.2"/>
    <row r="58270" x14ac:dyDescent="0.2"/>
    <row r="58271" x14ac:dyDescent="0.2"/>
    <row r="58272" x14ac:dyDescent="0.2"/>
    <row r="58273" x14ac:dyDescent="0.2"/>
    <row r="58274" x14ac:dyDescent="0.2"/>
    <row r="58275" x14ac:dyDescent="0.2"/>
    <row r="58276" x14ac:dyDescent="0.2"/>
    <row r="58277" x14ac:dyDescent="0.2"/>
    <row r="58278" x14ac:dyDescent="0.2"/>
    <row r="58279" x14ac:dyDescent="0.2"/>
    <row r="58280" x14ac:dyDescent="0.2"/>
    <row r="58281" x14ac:dyDescent="0.2"/>
    <row r="58282" x14ac:dyDescent="0.2"/>
    <row r="58283" x14ac:dyDescent="0.2"/>
    <row r="58284" x14ac:dyDescent="0.2"/>
    <row r="58285" x14ac:dyDescent="0.2"/>
    <row r="58286" x14ac:dyDescent="0.2"/>
    <row r="58287" x14ac:dyDescent="0.2"/>
    <row r="58288" x14ac:dyDescent="0.2"/>
    <row r="58289" x14ac:dyDescent="0.2"/>
    <row r="58290" x14ac:dyDescent="0.2"/>
    <row r="58291" x14ac:dyDescent="0.2"/>
    <row r="58292" x14ac:dyDescent="0.2"/>
    <row r="58293" x14ac:dyDescent="0.2"/>
    <row r="58294" x14ac:dyDescent="0.2"/>
    <row r="58295" x14ac:dyDescent="0.2"/>
    <row r="58296" x14ac:dyDescent="0.2"/>
    <row r="58297" x14ac:dyDescent="0.2"/>
    <row r="58298" x14ac:dyDescent="0.2"/>
    <row r="58299" x14ac:dyDescent="0.2"/>
    <row r="58300" x14ac:dyDescent="0.2"/>
    <row r="58301" x14ac:dyDescent="0.2"/>
    <row r="58302" x14ac:dyDescent="0.2"/>
    <row r="58303" x14ac:dyDescent="0.2"/>
    <row r="58304" x14ac:dyDescent="0.2"/>
    <row r="58305" x14ac:dyDescent="0.2"/>
    <row r="58306" x14ac:dyDescent="0.2"/>
    <row r="58307" x14ac:dyDescent="0.2"/>
    <row r="58308" x14ac:dyDescent="0.2"/>
    <row r="58309" x14ac:dyDescent="0.2"/>
    <row r="58310" x14ac:dyDescent="0.2"/>
    <row r="58311" x14ac:dyDescent="0.2"/>
    <row r="58312" x14ac:dyDescent="0.2"/>
    <row r="58313" x14ac:dyDescent="0.2"/>
    <row r="58314" x14ac:dyDescent="0.2"/>
    <row r="58315" x14ac:dyDescent="0.2"/>
    <row r="58316" x14ac:dyDescent="0.2"/>
    <row r="58317" x14ac:dyDescent="0.2"/>
    <row r="58318" x14ac:dyDescent="0.2"/>
    <row r="58319" x14ac:dyDescent="0.2"/>
    <row r="58320" x14ac:dyDescent="0.2"/>
    <row r="58321" x14ac:dyDescent="0.2"/>
    <row r="58322" x14ac:dyDescent="0.2"/>
    <row r="58323" x14ac:dyDescent="0.2"/>
    <row r="58324" x14ac:dyDescent="0.2"/>
    <row r="58325" x14ac:dyDescent="0.2"/>
    <row r="58326" x14ac:dyDescent="0.2"/>
    <row r="58327" x14ac:dyDescent="0.2"/>
    <row r="58328" x14ac:dyDescent="0.2"/>
    <row r="58329" x14ac:dyDescent="0.2"/>
    <row r="58330" x14ac:dyDescent="0.2"/>
    <row r="58331" x14ac:dyDescent="0.2"/>
    <row r="58332" x14ac:dyDescent="0.2"/>
    <row r="58333" x14ac:dyDescent="0.2"/>
    <row r="58334" x14ac:dyDescent="0.2"/>
    <row r="58335" x14ac:dyDescent="0.2"/>
    <row r="58336" x14ac:dyDescent="0.2"/>
    <row r="58337" x14ac:dyDescent="0.2"/>
    <row r="58338" x14ac:dyDescent="0.2"/>
    <row r="58339" x14ac:dyDescent="0.2"/>
    <row r="58340" x14ac:dyDescent="0.2"/>
    <row r="58341" x14ac:dyDescent="0.2"/>
    <row r="58342" x14ac:dyDescent="0.2"/>
    <row r="58343" x14ac:dyDescent="0.2"/>
    <row r="58344" x14ac:dyDescent="0.2"/>
    <row r="58345" x14ac:dyDescent="0.2"/>
    <row r="58346" x14ac:dyDescent="0.2"/>
    <row r="58347" x14ac:dyDescent="0.2"/>
    <row r="58348" x14ac:dyDescent="0.2"/>
    <row r="58349" x14ac:dyDescent="0.2"/>
    <row r="58350" x14ac:dyDescent="0.2"/>
    <row r="58351" x14ac:dyDescent="0.2"/>
    <row r="58352" x14ac:dyDescent="0.2"/>
    <row r="58353" x14ac:dyDescent="0.2"/>
    <row r="58354" x14ac:dyDescent="0.2"/>
    <row r="58355" x14ac:dyDescent="0.2"/>
    <row r="58356" x14ac:dyDescent="0.2"/>
    <row r="58357" x14ac:dyDescent="0.2"/>
    <row r="58358" x14ac:dyDescent="0.2"/>
    <row r="58359" x14ac:dyDescent="0.2"/>
    <row r="58360" x14ac:dyDescent="0.2"/>
    <row r="58361" x14ac:dyDescent="0.2"/>
    <row r="58362" x14ac:dyDescent="0.2"/>
    <row r="58363" x14ac:dyDescent="0.2"/>
    <row r="58364" x14ac:dyDescent="0.2"/>
    <row r="58365" x14ac:dyDescent="0.2"/>
    <row r="58366" x14ac:dyDescent="0.2"/>
    <row r="58367" x14ac:dyDescent="0.2"/>
    <row r="58368" x14ac:dyDescent="0.2"/>
    <row r="58369" x14ac:dyDescent="0.2"/>
    <row r="58370" x14ac:dyDescent="0.2"/>
    <row r="58371" x14ac:dyDescent="0.2"/>
    <row r="58372" x14ac:dyDescent="0.2"/>
    <row r="58373" x14ac:dyDescent="0.2"/>
    <row r="58374" x14ac:dyDescent="0.2"/>
    <row r="58375" x14ac:dyDescent="0.2"/>
    <row r="58376" x14ac:dyDescent="0.2"/>
    <row r="58377" x14ac:dyDescent="0.2"/>
    <row r="58378" x14ac:dyDescent="0.2"/>
    <row r="58379" x14ac:dyDescent="0.2"/>
    <row r="58380" x14ac:dyDescent="0.2"/>
    <row r="58381" x14ac:dyDescent="0.2"/>
    <row r="58382" x14ac:dyDescent="0.2"/>
    <row r="58383" x14ac:dyDescent="0.2"/>
    <row r="58384" x14ac:dyDescent="0.2"/>
    <row r="58385" x14ac:dyDescent="0.2"/>
    <row r="58386" x14ac:dyDescent="0.2"/>
    <row r="58387" x14ac:dyDescent="0.2"/>
    <row r="58388" x14ac:dyDescent="0.2"/>
    <row r="58389" x14ac:dyDescent="0.2"/>
    <row r="58390" x14ac:dyDescent="0.2"/>
    <row r="58391" x14ac:dyDescent="0.2"/>
    <row r="58392" x14ac:dyDescent="0.2"/>
    <row r="58393" x14ac:dyDescent="0.2"/>
    <row r="58394" x14ac:dyDescent="0.2"/>
    <row r="58395" x14ac:dyDescent="0.2"/>
    <row r="58396" x14ac:dyDescent="0.2"/>
    <row r="58397" x14ac:dyDescent="0.2"/>
    <row r="58398" x14ac:dyDescent="0.2"/>
    <row r="58399" x14ac:dyDescent="0.2"/>
    <row r="58400" x14ac:dyDescent="0.2"/>
    <row r="58401" x14ac:dyDescent="0.2"/>
    <row r="58402" x14ac:dyDescent="0.2"/>
    <row r="58403" x14ac:dyDescent="0.2"/>
    <row r="58404" x14ac:dyDescent="0.2"/>
    <row r="58405" x14ac:dyDescent="0.2"/>
    <row r="58406" x14ac:dyDescent="0.2"/>
    <row r="58407" x14ac:dyDescent="0.2"/>
    <row r="58408" x14ac:dyDescent="0.2"/>
    <row r="58409" x14ac:dyDescent="0.2"/>
    <row r="58410" x14ac:dyDescent="0.2"/>
    <row r="58411" x14ac:dyDescent="0.2"/>
    <row r="58412" x14ac:dyDescent="0.2"/>
    <row r="58413" x14ac:dyDescent="0.2"/>
    <row r="58414" x14ac:dyDescent="0.2"/>
    <row r="58415" x14ac:dyDescent="0.2"/>
    <row r="58416" x14ac:dyDescent="0.2"/>
    <row r="58417" x14ac:dyDescent="0.2"/>
    <row r="58418" x14ac:dyDescent="0.2"/>
    <row r="58419" x14ac:dyDescent="0.2"/>
    <row r="58420" x14ac:dyDescent="0.2"/>
    <row r="58421" x14ac:dyDescent="0.2"/>
    <row r="58422" x14ac:dyDescent="0.2"/>
    <row r="58423" x14ac:dyDescent="0.2"/>
    <row r="58424" x14ac:dyDescent="0.2"/>
    <row r="58425" x14ac:dyDescent="0.2"/>
    <row r="58426" x14ac:dyDescent="0.2"/>
    <row r="58427" x14ac:dyDescent="0.2"/>
    <row r="58428" x14ac:dyDescent="0.2"/>
    <row r="58429" x14ac:dyDescent="0.2"/>
    <row r="58430" x14ac:dyDescent="0.2"/>
    <row r="58431" x14ac:dyDescent="0.2"/>
    <row r="58432" x14ac:dyDescent="0.2"/>
    <row r="58433" x14ac:dyDescent="0.2"/>
    <row r="58434" x14ac:dyDescent="0.2"/>
    <row r="58435" x14ac:dyDescent="0.2"/>
    <row r="58436" x14ac:dyDescent="0.2"/>
    <row r="58437" x14ac:dyDescent="0.2"/>
    <row r="58438" x14ac:dyDescent="0.2"/>
    <row r="58439" x14ac:dyDescent="0.2"/>
    <row r="58440" x14ac:dyDescent="0.2"/>
    <row r="58441" x14ac:dyDescent="0.2"/>
    <row r="58442" x14ac:dyDescent="0.2"/>
    <row r="58443" x14ac:dyDescent="0.2"/>
    <row r="58444" x14ac:dyDescent="0.2"/>
    <row r="58445" x14ac:dyDescent="0.2"/>
    <row r="58446" x14ac:dyDescent="0.2"/>
    <row r="58447" x14ac:dyDescent="0.2"/>
    <row r="58448" x14ac:dyDescent="0.2"/>
    <row r="58449" x14ac:dyDescent="0.2"/>
    <row r="58450" x14ac:dyDescent="0.2"/>
    <row r="58451" x14ac:dyDescent="0.2"/>
    <row r="58452" x14ac:dyDescent="0.2"/>
    <row r="58453" x14ac:dyDescent="0.2"/>
    <row r="58454" x14ac:dyDescent="0.2"/>
    <row r="58455" x14ac:dyDescent="0.2"/>
    <row r="58456" x14ac:dyDescent="0.2"/>
    <row r="58457" x14ac:dyDescent="0.2"/>
    <row r="58458" x14ac:dyDescent="0.2"/>
    <row r="58459" x14ac:dyDescent="0.2"/>
    <row r="58460" x14ac:dyDescent="0.2"/>
    <row r="58461" x14ac:dyDescent="0.2"/>
    <row r="58462" x14ac:dyDescent="0.2"/>
    <row r="58463" x14ac:dyDescent="0.2"/>
    <row r="58464" x14ac:dyDescent="0.2"/>
    <row r="58465" x14ac:dyDescent="0.2"/>
    <row r="58466" x14ac:dyDescent="0.2"/>
    <row r="58467" x14ac:dyDescent="0.2"/>
    <row r="58468" x14ac:dyDescent="0.2"/>
    <row r="58469" x14ac:dyDescent="0.2"/>
    <row r="58470" x14ac:dyDescent="0.2"/>
    <row r="58471" x14ac:dyDescent="0.2"/>
    <row r="58472" x14ac:dyDescent="0.2"/>
    <row r="58473" x14ac:dyDescent="0.2"/>
    <row r="58474" x14ac:dyDescent="0.2"/>
    <row r="58475" x14ac:dyDescent="0.2"/>
    <row r="58476" x14ac:dyDescent="0.2"/>
    <row r="58477" x14ac:dyDescent="0.2"/>
    <row r="58478" x14ac:dyDescent="0.2"/>
    <row r="58479" x14ac:dyDescent="0.2"/>
    <row r="58480" x14ac:dyDescent="0.2"/>
    <row r="58481" x14ac:dyDescent="0.2"/>
    <row r="58482" x14ac:dyDescent="0.2"/>
    <row r="58483" x14ac:dyDescent="0.2"/>
    <row r="58484" x14ac:dyDescent="0.2"/>
    <row r="58485" x14ac:dyDescent="0.2"/>
    <row r="58486" x14ac:dyDescent="0.2"/>
    <row r="58487" x14ac:dyDescent="0.2"/>
    <row r="58488" x14ac:dyDescent="0.2"/>
    <row r="58489" x14ac:dyDescent="0.2"/>
    <row r="58490" x14ac:dyDescent="0.2"/>
    <row r="58491" x14ac:dyDescent="0.2"/>
    <row r="58492" x14ac:dyDescent="0.2"/>
    <row r="58493" x14ac:dyDescent="0.2"/>
    <row r="58494" x14ac:dyDescent="0.2"/>
    <row r="58495" x14ac:dyDescent="0.2"/>
    <row r="58496" x14ac:dyDescent="0.2"/>
    <row r="58497" x14ac:dyDescent="0.2"/>
    <row r="58498" x14ac:dyDescent="0.2"/>
    <row r="58499" x14ac:dyDescent="0.2"/>
    <row r="58500" x14ac:dyDescent="0.2"/>
    <row r="58501" x14ac:dyDescent="0.2"/>
    <row r="58502" x14ac:dyDescent="0.2"/>
    <row r="58503" x14ac:dyDescent="0.2"/>
    <row r="58504" x14ac:dyDescent="0.2"/>
    <row r="58505" x14ac:dyDescent="0.2"/>
    <row r="58506" x14ac:dyDescent="0.2"/>
    <row r="58507" x14ac:dyDescent="0.2"/>
    <row r="58508" x14ac:dyDescent="0.2"/>
    <row r="58509" x14ac:dyDescent="0.2"/>
    <row r="58510" x14ac:dyDescent="0.2"/>
    <row r="58511" x14ac:dyDescent="0.2"/>
    <row r="58512" x14ac:dyDescent="0.2"/>
    <row r="58513" x14ac:dyDescent="0.2"/>
    <row r="58514" x14ac:dyDescent="0.2"/>
    <row r="58515" x14ac:dyDescent="0.2"/>
    <row r="58516" x14ac:dyDescent="0.2"/>
    <row r="58517" x14ac:dyDescent="0.2"/>
    <row r="58518" x14ac:dyDescent="0.2"/>
    <row r="58519" x14ac:dyDescent="0.2"/>
    <row r="58520" x14ac:dyDescent="0.2"/>
    <row r="58521" x14ac:dyDescent="0.2"/>
    <row r="58522" x14ac:dyDescent="0.2"/>
    <row r="58523" x14ac:dyDescent="0.2"/>
    <row r="58524" x14ac:dyDescent="0.2"/>
    <row r="58525" x14ac:dyDescent="0.2"/>
    <row r="58526" x14ac:dyDescent="0.2"/>
    <row r="58527" x14ac:dyDescent="0.2"/>
    <row r="58528" x14ac:dyDescent="0.2"/>
    <row r="58529" x14ac:dyDescent="0.2"/>
    <row r="58530" x14ac:dyDescent="0.2"/>
    <row r="58531" x14ac:dyDescent="0.2"/>
    <row r="58532" x14ac:dyDescent="0.2"/>
    <row r="58533" x14ac:dyDescent="0.2"/>
    <row r="58534" x14ac:dyDescent="0.2"/>
    <row r="58535" x14ac:dyDescent="0.2"/>
    <row r="58536" x14ac:dyDescent="0.2"/>
    <row r="58537" x14ac:dyDescent="0.2"/>
    <row r="58538" x14ac:dyDescent="0.2"/>
    <row r="58539" x14ac:dyDescent="0.2"/>
    <row r="58540" x14ac:dyDescent="0.2"/>
    <row r="58541" x14ac:dyDescent="0.2"/>
    <row r="58542" x14ac:dyDescent="0.2"/>
    <row r="58543" x14ac:dyDescent="0.2"/>
    <row r="58544" x14ac:dyDescent="0.2"/>
    <row r="58545" x14ac:dyDescent="0.2"/>
    <row r="58546" x14ac:dyDescent="0.2"/>
    <row r="58547" x14ac:dyDescent="0.2"/>
    <row r="58548" x14ac:dyDescent="0.2"/>
    <row r="58549" x14ac:dyDescent="0.2"/>
    <row r="58550" x14ac:dyDescent="0.2"/>
    <row r="58551" x14ac:dyDescent="0.2"/>
    <row r="58552" x14ac:dyDescent="0.2"/>
    <row r="58553" x14ac:dyDescent="0.2"/>
    <row r="58554" x14ac:dyDescent="0.2"/>
    <row r="58555" x14ac:dyDescent="0.2"/>
    <row r="58556" x14ac:dyDescent="0.2"/>
    <row r="58557" x14ac:dyDescent="0.2"/>
    <row r="58558" x14ac:dyDescent="0.2"/>
    <row r="58559" x14ac:dyDescent="0.2"/>
    <row r="58560" x14ac:dyDescent="0.2"/>
    <row r="58561" x14ac:dyDescent="0.2"/>
    <row r="58562" x14ac:dyDescent="0.2"/>
    <row r="58563" x14ac:dyDescent="0.2"/>
    <row r="58564" x14ac:dyDescent="0.2"/>
    <row r="58565" x14ac:dyDescent="0.2"/>
    <row r="58566" x14ac:dyDescent="0.2"/>
    <row r="58567" x14ac:dyDescent="0.2"/>
    <row r="58568" x14ac:dyDescent="0.2"/>
    <row r="58569" x14ac:dyDescent="0.2"/>
    <row r="58570" x14ac:dyDescent="0.2"/>
    <row r="58571" x14ac:dyDescent="0.2"/>
    <row r="58572" x14ac:dyDescent="0.2"/>
    <row r="58573" x14ac:dyDescent="0.2"/>
    <row r="58574" x14ac:dyDescent="0.2"/>
    <row r="58575" x14ac:dyDescent="0.2"/>
    <row r="58576" x14ac:dyDescent="0.2"/>
    <row r="58577" x14ac:dyDescent="0.2"/>
    <row r="58578" x14ac:dyDescent="0.2"/>
    <row r="58579" x14ac:dyDescent="0.2"/>
    <row r="58580" x14ac:dyDescent="0.2"/>
    <row r="58581" x14ac:dyDescent="0.2"/>
    <row r="58582" x14ac:dyDescent="0.2"/>
    <row r="58583" x14ac:dyDescent="0.2"/>
    <row r="58584" x14ac:dyDescent="0.2"/>
    <row r="58585" x14ac:dyDescent="0.2"/>
    <row r="58586" x14ac:dyDescent="0.2"/>
    <row r="58587" x14ac:dyDescent="0.2"/>
    <row r="58588" x14ac:dyDescent="0.2"/>
    <row r="58589" x14ac:dyDescent="0.2"/>
    <row r="58590" x14ac:dyDescent="0.2"/>
    <row r="58591" x14ac:dyDescent="0.2"/>
    <row r="58592" x14ac:dyDescent="0.2"/>
    <row r="58593" x14ac:dyDescent="0.2"/>
    <row r="58594" x14ac:dyDescent="0.2"/>
    <row r="58595" x14ac:dyDescent="0.2"/>
    <row r="58596" x14ac:dyDescent="0.2"/>
    <row r="58597" x14ac:dyDescent="0.2"/>
    <row r="58598" x14ac:dyDescent="0.2"/>
    <row r="58599" x14ac:dyDescent="0.2"/>
    <row r="58600" x14ac:dyDescent="0.2"/>
    <row r="58601" x14ac:dyDescent="0.2"/>
    <row r="58602" x14ac:dyDescent="0.2"/>
    <row r="58603" x14ac:dyDescent="0.2"/>
    <row r="58604" x14ac:dyDescent="0.2"/>
    <row r="58605" x14ac:dyDescent="0.2"/>
    <row r="58606" x14ac:dyDescent="0.2"/>
    <row r="58607" x14ac:dyDescent="0.2"/>
    <row r="58608" x14ac:dyDescent="0.2"/>
    <row r="58609" x14ac:dyDescent="0.2"/>
    <row r="58610" x14ac:dyDescent="0.2"/>
    <row r="58611" x14ac:dyDescent="0.2"/>
    <row r="58612" x14ac:dyDescent="0.2"/>
    <row r="58613" x14ac:dyDescent="0.2"/>
    <row r="58614" x14ac:dyDescent="0.2"/>
    <row r="58615" x14ac:dyDescent="0.2"/>
    <row r="58616" x14ac:dyDescent="0.2"/>
    <row r="58617" x14ac:dyDescent="0.2"/>
    <row r="58618" x14ac:dyDescent="0.2"/>
    <row r="58619" x14ac:dyDescent="0.2"/>
    <row r="58620" x14ac:dyDescent="0.2"/>
    <row r="58621" x14ac:dyDescent="0.2"/>
    <row r="58622" x14ac:dyDescent="0.2"/>
    <row r="58623" x14ac:dyDescent="0.2"/>
    <row r="58624" x14ac:dyDescent="0.2"/>
    <row r="58625" x14ac:dyDescent="0.2"/>
    <row r="58626" x14ac:dyDescent="0.2"/>
    <row r="58627" x14ac:dyDescent="0.2"/>
    <row r="58628" x14ac:dyDescent="0.2"/>
    <row r="58629" x14ac:dyDescent="0.2"/>
    <row r="58630" x14ac:dyDescent="0.2"/>
    <row r="58631" x14ac:dyDescent="0.2"/>
    <row r="58632" x14ac:dyDescent="0.2"/>
    <row r="58633" x14ac:dyDescent="0.2"/>
    <row r="58634" x14ac:dyDescent="0.2"/>
    <row r="58635" x14ac:dyDescent="0.2"/>
    <row r="58636" x14ac:dyDescent="0.2"/>
    <row r="58637" x14ac:dyDescent="0.2"/>
    <row r="58638" x14ac:dyDescent="0.2"/>
    <row r="58639" x14ac:dyDescent="0.2"/>
    <row r="58640" x14ac:dyDescent="0.2"/>
    <row r="58641" x14ac:dyDescent="0.2"/>
    <row r="58642" x14ac:dyDescent="0.2"/>
    <row r="58643" x14ac:dyDescent="0.2"/>
    <row r="58644" x14ac:dyDescent="0.2"/>
    <row r="58645" x14ac:dyDescent="0.2"/>
    <row r="58646" x14ac:dyDescent="0.2"/>
    <row r="58647" x14ac:dyDescent="0.2"/>
    <row r="58648" x14ac:dyDescent="0.2"/>
    <row r="58649" x14ac:dyDescent="0.2"/>
    <row r="58650" x14ac:dyDescent="0.2"/>
    <row r="58651" x14ac:dyDescent="0.2"/>
    <row r="58652" x14ac:dyDescent="0.2"/>
    <row r="58653" x14ac:dyDescent="0.2"/>
    <row r="58654" x14ac:dyDescent="0.2"/>
    <row r="58655" x14ac:dyDescent="0.2"/>
    <row r="58656" x14ac:dyDescent="0.2"/>
    <row r="58657" x14ac:dyDescent="0.2"/>
    <row r="58658" x14ac:dyDescent="0.2"/>
    <row r="58659" x14ac:dyDescent="0.2"/>
    <row r="58660" x14ac:dyDescent="0.2"/>
    <row r="58661" x14ac:dyDescent="0.2"/>
    <row r="58662" x14ac:dyDescent="0.2"/>
    <row r="58663" x14ac:dyDescent="0.2"/>
    <row r="58664" x14ac:dyDescent="0.2"/>
    <row r="58665" x14ac:dyDescent="0.2"/>
    <row r="58666" x14ac:dyDescent="0.2"/>
    <row r="58667" x14ac:dyDescent="0.2"/>
    <row r="58668" x14ac:dyDescent="0.2"/>
    <row r="58669" x14ac:dyDescent="0.2"/>
    <row r="58670" x14ac:dyDescent="0.2"/>
    <row r="58671" x14ac:dyDescent="0.2"/>
    <row r="58672" x14ac:dyDescent="0.2"/>
    <row r="58673" x14ac:dyDescent="0.2"/>
    <row r="58674" x14ac:dyDescent="0.2"/>
    <row r="58675" x14ac:dyDescent="0.2"/>
    <row r="58676" x14ac:dyDescent="0.2"/>
    <row r="58677" x14ac:dyDescent="0.2"/>
    <row r="58678" x14ac:dyDescent="0.2"/>
    <row r="58679" x14ac:dyDescent="0.2"/>
    <row r="58680" x14ac:dyDescent="0.2"/>
    <row r="58681" x14ac:dyDescent="0.2"/>
    <row r="58682" x14ac:dyDescent="0.2"/>
    <row r="58683" x14ac:dyDescent="0.2"/>
    <row r="58684" x14ac:dyDescent="0.2"/>
    <row r="58685" x14ac:dyDescent="0.2"/>
    <row r="58686" x14ac:dyDescent="0.2"/>
    <row r="58687" x14ac:dyDescent="0.2"/>
    <row r="58688" x14ac:dyDescent="0.2"/>
    <row r="58689" x14ac:dyDescent="0.2"/>
    <row r="58690" x14ac:dyDescent="0.2"/>
    <row r="58691" x14ac:dyDescent="0.2"/>
    <row r="58692" x14ac:dyDescent="0.2"/>
    <row r="58693" x14ac:dyDescent="0.2"/>
    <row r="58694" x14ac:dyDescent="0.2"/>
    <row r="58695" x14ac:dyDescent="0.2"/>
    <row r="58696" x14ac:dyDescent="0.2"/>
    <row r="58697" x14ac:dyDescent="0.2"/>
    <row r="58698" x14ac:dyDescent="0.2"/>
    <row r="58699" x14ac:dyDescent="0.2"/>
    <row r="58700" x14ac:dyDescent="0.2"/>
    <row r="58701" x14ac:dyDescent="0.2"/>
    <row r="58702" x14ac:dyDescent="0.2"/>
    <row r="58703" x14ac:dyDescent="0.2"/>
    <row r="58704" x14ac:dyDescent="0.2"/>
    <row r="58705" x14ac:dyDescent="0.2"/>
    <row r="58706" x14ac:dyDescent="0.2"/>
    <row r="58707" x14ac:dyDescent="0.2"/>
    <row r="58708" x14ac:dyDescent="0.2"/>
    <row r="58709" x14ac:dyDescent="0.2"/>
    <row r="58710" x14ac:dyDescent="0.2"/>
    <row r="58711" x14ac:dyDescent="0.2"/>
    <row r="58712" x14ac:dyDescent="0.2"/>
    <row r="58713" x14ac:dyDescent="0.2"/>
    <row r="58714" x14ac:dyDescent="0.2"/>
    <row r="58715" x14ac:dyDescent="0.2"/>
    <row r="58716" x14ac:dyDescent="0.2"/>
    <row r="58717" x14ac:dyDescent="0.2"/>
    <row r="58718" x14ac:dyDescent="0.2"/>
    <row r="58719" x14ac:dyDescent="0.2"/>
    <row r="58720" x14ac:dyDescent="0.2"/>
    <row r="58721" x14ac:dyDescent="0.2"/>
    <row r="58722" x14ac:dyDescent="0.2"/>
    <row r="58723" x14ac:dyDescent="0.2"/>
    <row r="58724" x14ac:dyDescent="0.2"/>
    <row r="58725" x14ac:dyDescent="0.2"/>
    <row r="58726" x14ac:dyDescent="0.2"/>
    <row r="58727" x14ac:dyDescent="0.2"/>
    <row r="58728" x14ac:dyDescent="0.2"/>
    <row r="58729" x14ac:dyDescent="0.2"/>
    <row r="58730" x14ac:dyDescent="0.2"/>
    <row r="58731" x14ac:dyDescent="0.2"/>
    <row r="58732" x14ac:dyDescent="0.2"/>
    <row r="58733" x14ac:dyDescent="0.2"/>
    <row r="58734" x14ac:dyDescent="0.2"/>
    <row r="58735" x14ac:dyDescent="0.2"/>
    <row r="58736" x14ac:dyDescent="0.2"/>
    <row r="58737" x14ac:dyDescent="0.2"/>
    <row r="58738" x14ac:dyDescent="0.2"/>
    <row r="58739" x14ac:dyDescent="0.2"/>
    <row r="58740" x14ac:dyDescent="0.2"/>
    <row r="58741" x14ac:dyDescent="0.2"/>
    <row r="58742" x14ac:dyDescent="0.2"/>
    <row r="58743" x14ac:dyDescent="0.2"/>
    <row r="58744" x14ac:dyDescent="0.2"/>
    <row r="58745" x14ac:dyDescent="0.2"/>
    <row r="58746" x14ac:dyDescent="0.2"/>
    <row r="58747" x14ac:dyDescent="0.2"/>
    <row r="58748" x14ac:dyDescent="0.2"/>
    <row r="58749" x14ac:dyDescent="0.2"/>
    <row r="58750" x14ac:dyDescent="0.2"/>
    <row r="58751" x14ac:dyDescent="0.2"/>
    <row r="58752" x14ac:dyDescent="0.2"/>
    <row r="58753" x14ac:dyDescent="0.2"/>
    <row r="58754" x14ac:dyDescent="0.2"/>
    <row r="58755" x14ac:dyDescent="0.2"/>
    <row r="58756" x14ac:dyDescent="0.2"/>
    <row r="58757" x14ac:dyDescent="0.2"/>
    <row r="58758" x14ac:dyDescent="0.2"/>
    <row r="58759" x14ac:dyDescent="0.2"/>
    <row r="58760" x14ac:dyDescent="0.2"/>
    <row r="58761" x14ac:dyDescent="0.2"/>
    <row r="58762" x14ac:dyDescent="0.2"/>
    <row r="58763" x14ac:dyDescent="0.2"/>
    <row r="58764" x14ac:dyDescent="0.2"/>
    <row r="58765" x14ac:dyDescent="0.2"/>
    <row r="58766" x14ac:dyDescent="0.2"/>
    <row r="58767" x14ac:dyDescent="0.2"/>
    <row r="58768" x14ac:dyDescent="0.2"/>
    <row r="58769" x14ac:dyDescent="0.2"/>
    <row r="58770" x14ac:dyDescent="0.2"/>
    <row r="58771" x14ac:dyDescent="0.2"/>
    <row r="58772" x14ac:dyDescent="0.2"/>
    <row r="58773" x14ac:dyDescent="0.2"/>
    <row r="58774" x14ac:dyDescent="0.2"/>
    <row r="58775" x14ac:dyDescent="0.2"/>
    <row r="58776" x14ac:dyDescent="0.2"/>
    <row r="58777" x14ac:dyDescent="0.2"/>
    <row r="58778" x14ac:dyDescent="0.2"/>
    <row r="58779" x14ac:dyDescent="0.2"/>
    <row r="58780" x14ac:dyDescent="0.2"/>
    <row r="58781" x14ac:dyDescent="0.2"/>
    <row r="58782" x14ac:dyDescent="0.2"/>
    <row r="58783" x14ac:dyDescent="0.2"/>
    <row r="58784" x14ac:dyDescent="0.2"/>
    <row r="58785" x14ac:dyDescent="0.2"/>
    <row r="58786" x14ac:dyDescent="0.2"/>
    <row r="58787" x14ac:dyDescent="0.2"/>
    <row r="58788" x14ac:dyDescent="0.2"/>
    <row r="58789" x14ac:dyDescent="0.2"/>
    <row r="58790" x14ac:dyDescent="0.2"/>
    <row r="58791" x14ac:dyDescent="0.2"/>
    <row r="58792" x14ac:dyDescent="0.2"/>
    <row r="58793" x14ac:dyDescent="0.2"/>
    <row r="58794" x14ac:dyDescent="0.2"/>
    <row r="58795" x14ac:dyDescent="0.2"/>
    <row r="58796" x14ac:dyDescent="0.2"/>
    <row r="58797" x14ac:dyDescent="0.2"/>
    <row r="58798" x14ac:dyDescent="0.2"/>
    <row r="58799" x14ac:dyDescent="0.2"/>
    <row r="58800" x14ac:dyDescent="0.2"/>
    <row r="58801" x14ac:dyDescent="0.2"/>
    <row r="58802" x14ac:dyDescent="0.2"/>
    <row r="58803" x14ac:dyDescent="0.2"/>
    <row r="58804" x14ac:dyDescent="0.2"/>
    <row r="58805" x14ac:dyDescent="0.2"/>
    <row r="58806" x14ac:dyDescent="0.2"/>
    <row r="58807" x14ac:dyDescent="0.2"/>
    <row r="58808" x14ac:dyDescent="0.2"/>
    <row r="58809" x14ac:dyDescent="0.2"/>
    <row r="58810" x14ac:dyDescent="0.2"/>
    <row r="58811" x14ac:dyDescent="0.2"/>
    <row r="58812" x14ac:dyDescent="0.2"/>
    <row r="58813" x14ac:dyDescent="0.2"/>
    <row r="58814" x14ac:dyDescent="0.2"/>
    <row r="58815" x14ac:dyDescent="0.2"/>
    <row r="58816" x14ac:dyDescent="0.2"/>
    <row r="58817" x14ac:dyDescent="0.2"/>
    <row r="58818" x14ac:dyDescent="0.2"/>
    <row r="58819" x14ac:dyDescent="0.2"/>
    <row r="58820" x14ac:dyDescent="0.2"/>
    <row r="58821" x14ac:dyDescent="0.2"/>
    <row r="58822" x14ac:dyDescent="0.2"/>
    <row r="58823" x14ac:dyDescent="0.2"/>
    <row r="58824" x14ac:dyDescent="0.2"/>
    <row r="58825" x14ac:dyDescent="0.2"/>
    <row r="58826" x14ac:dyDescent="0.2"/>
    <row r="58827" x14ac:dyDescent="0.2"/>
    <row r="58828" x14ac:dyDescent="0.2"/>
    <row r="58829" x14ac:dyDescent="0.2"/>
    <row r="58830" x14ac:dyDescent="0.2"/>
    <row r="58831" x14ac:dyDescent="0.2"/>
    <row r="58832" x14ac:dyDescent="0.2"/>
    <row r="58833" x14ac:dyDescent="0.2"/>
    <row r="58834" x14ac:dyDescent="0.2"/>
    <row r="58835" x14ac:dyDescent="0.2"/>
    <row r="58836" x14ac:dyDescent="0.2"/>
    <row r="58837" x14ac:dyDescent="0.2"/>
    <row r="58838" x14ac:dyDescent="0.2"/>
    <row r="58839" x14ac:dyDescent="0.2"/>
    <row r="58840" x14ac:dyDescent="0.2"/>
    <row r="58841" x14ac:dyDescent="0.2"/>
    <row r="58842" x14ac:dyDescent="0.2"/>
    <row r="58843" x14ac:dyDescent="0.2"/>
    <row r="58844" x14ac:dyDescent="0.2"/>
    <row r="58845" x14ac:dyDescent="0.2"/>
    <row r="58846" x14ac:dyDescent="0.2"/>
    <row r="58847" x14ac:dyDescent="0.2"/>
    <row r="58848" x14ac:dyDescent="0.2"/>
    <row r="58849" x14ac:dyDescent="0.2"/>
    <row r="58850" x14ac:dyDescent="0.2"/>
    <row r="58851" x14ac:dyDescent="0.2"/>
    <row r="58852" x14ac:dyDescent="0.2"/>
    <row r="58853" x14ac:dyDescent="0.2"/>
    <row r="58854" x14ac:dyDescent="0.2"/>
    <row r="58855" x14ac:dyDescent="0.2"/>
    <row r="58856" x14ac:dyDescent="0.2"/>
    <row r="58857" x14ac:dyDescent="0.2"/>
    <row r="58858" x14ac:dyDescent="0.2"/>
    <row r="58859" x14ac:dyDescent="0.2"/>
    <row r="58860" x14ac:dyDescent="0.2"/>
    <row r="58861" x14ac:dyDescent="0.2"/>
    <row r="58862" x14ac:dyDescent="0.2"/>
    <row r="58863" x14ac:dyDescent="0.2"/>
    <row r="58864" x14ac:dyDescent="0.2"/>
    <row r="58865" x14ac:dyDescent="0.2"/>
    <row r="58866" x14ac:dyDescent="0.2"/>
    <row r="58867" x14ac:dyDescent="0.2"/>
    <row r="58868" x14ac:dyDescent="0.2"/>
    <row r="58869" x14ac:dyDescent="0.2"/>
    <row r="58870" x14ac:dyDescent="0.2"/>
    <row r="58871" x14ac:dyDescent="0.2"/>
    <row r="58872" x14ac:dyDescent="0.2"/>
    <row r="58873" x14ac:dyDescent="0.2"/>
    <row r="58874" x14ac:dyDescent="0.2"/>
    <row r="58875" x14ac:dyDescent="0.2"/>
    <row r="58876" x14ac:dyDescent="0.2"/>
    <row r="58877" x14ac:dyDescent="0.2"/>
    <row r="58878" x14ac:dyDescent="0.2"/>
    <row r="58879" x14ac:dyDescent="0.2"/>
    <row r="58880" x14ac:dyDescent="0.2"/>
    <row r="58881" x14ac:dyDescent="0.2"/>
    <row r="58882" x14ac:dyDescent="0.2"/>
    <row r="58883" x14ac:dyDescent="0.2"/>
    <row r="58884" x14ac:dyDescent="0.2"/>
    <row r="58885" x14ac:dyDescent="0.2"/>
    <row r="58886" x14ac:dyDescent="0.2"/>
    <row r="58887" x14ac:dyDescent="0.2"/>
    <row r="58888" x14ac:dyDescent="0.2"/>
    <row r="58889" x14ac:dyDescent="0.2"/>
    <row r="58890" x14ac:dyDescent="0.2"/>
    <row r="58891" x14ac:dyDescent="0.2"/>
    <row r="58892" x14ac:dyDescent="0.2"/>
    <row r="58893" x14ac:dyDescent="0.2"/>
    <row r="58894" x14ac:dyDescent="0.2"/>
    <row r="58895" x14ac:dyDescent="0.2"/>
    <row r="58896" x14ac:dyDescent="0.2"/>
    <row r="58897" x14ac:dyDescent="0.2"/>
    <row r="58898" x14ac:dyDescent="0.2"/>
    <row r="58899" x14ac:dyDescent="0.2"/>
    <row r="58900" x14ac:dyDescent="0.2"/>
    <row r="58901" x14ac:dyDescent="0.2"/>
    <row r="58902" x14ac:dyDescent="0.2"/>
    <row r="58903" x14ac:dyDescent="0.2"/>
    <row r="58904" x14ac:dyDescent="0.2"/>
    <row r="58905" x14ac:dyDescent="0.2"/>
    <row r="58906" x14ac:dyDescent="0.2"/>
    <row r="58907" x14ac:dyDescent="0.2"/>
    <row r="58908" x14ac:dyDescent="0.2"/>
    <row r="58909" x14ac:dyDescent="0.2"/>
    <row r="58910" x14ac:dyDescent="0.2"/>
    <row r="58911" x14ac:dyDescent="0.2"/>
    <row r="58912" x14ac:dyDescent="0.2"/>
    <row r="58913" x14ac:dyDescent="0.2"/>
    <row r="58914" x14ac:dyDescent="0.2"/>
    <row r="58915" x14ac:dyDescent="0.2"/>
    <row r="58916" x14ac:dyDescent="0.2"/>
    <row r="58917" x14ac:dyDescent="0.2"/>
    <row r="58918" x14ac:dyDescent="0.2"/>
    <row r="58919" x14ac:dyDescent="0.2"/>
    <row r="58920" x14ac:dyDescent="0.2"/>
    <row r="58921" x14ac:dyDescent="0.2"/>
    <row r="58922" x14ac:dyDescent="0.2"/>
    <row r="58923" x14ac:dyDescent="0.2"/>
    <row r="58924" x14ac:dyDescent="0.2"/>
    <row r="58925" x14ac:dyDescent="0.2"/>
    <row r="58926" x14ac:dyDescent="0.2"/>
    <row r="58927" x14ac:dyDescent="0.2"/>
    <row r="58928" x14ac:dyDescent="0.2"/>
    <row r="58929" x14ac:dyDescent="0.2"/>
    <row r="58930" x14ac:dyDescent="0.2"/>
    <row r="58931" x14ac:dyDescent="0.2"/>
    <row r="58932" x14ac:dyDescent="0.2"/>
    <row r="58933" x14ac:dyDescent="0.2"/>
    <row r="58934" x14ac:dyDescent="0.2"/>
    <row r="58935" x14ac:dyDescent="0.2"/>
    <row r="58936" x14ac:dyDescent="0.2"/>
    <row r="58937" x14ac:dyDescent="0.2"/>
    <row r="58938" x14ac:dyDescent="0.2"/>
    <row r="58939" x14ac:dyDescent="0.2"/>
    <row r="58940" x14ac:dyDescent="0.2"/>
    <row r="58941" x14ac:dyDescent="0.2"/>
    <row r="58942" x14ac:dyDescent="0.2"/>
    <row r="58943" x14ac:dyDescent="0.2"/>
    <row r="58944" x14ac:dyDescent="0.2"/>
    <row r="58945" x14ac:dyDescent="0.2"/>
    <row r="58946" x14ac:dyDescent="0.2"/>
    <row r="58947" x14ac:dyDescent="0.2"/>
    <row r="58948" x14ac:dyDescent="0.2"/>
    <row r="58949" x14ac:dyDescent="0.2"/>
    <row r="58950" x14ac:dyDescent="0.2"/>
    <row r="58951" x14ac:dyDescent="0.2"/>
    <row r="58952" x14ac:dyDescent="0.2"/>
    <row r="58953" x14ac:dyDescent="0.2"/>
    <row r="58954" x14ac:dyDescent="0.2"/>
    <row r="58955" x14ac:dyDescent="0.2"/>
    <row r="58956" x14ac:dyDescent="0.2"/>
    <row r="58957" x14ac:dyDescent="0.2"/>
    <row r="58958" x14ac:dyDescent="0.2"/>
    <row r="58959" x14ac:dyDescent="0.2"/>
    <row r="58960" x14ac:dyDescent="0.2"/>
    <row r="58961" x14ac:dyDescent="0.2"/>
    <row r="58962" x14ac:dyDescent="0.2"/>
    <row r="58963" x14ac:dyDescent="0.2"/>
    <row r="58964" x14ac:dyDescent="0.2"/>
    <row r="58965" x14ac:dyDescent="0.2"/>
    <row r="58966" x14ac:dyDescent="0.2"/>
    <row r="58967" x14ac:dyDescent="0.2"/>
    <row r="58968" x14ac:dyDescent="0.2"/>
    <row r="58969" x14ac:dyDescent="0.2"/>
    <row r="58970" x14ac:dyDescent="0.2"/>
    <row r="58971" x14ac:dyDescent="0.2"/>
    <row r="58972" x14ac:dyDescent="0.2"/>
    <row r="58973" x14ac:dyDescent="0.2"/>
    <row r="58974" x14ac:dyDescent="0.2"/>
    <row r="58975" x14ac:dyDescent="0.2"/>
    <row r="58976" x14ac:dyDescent="0.2"/>
    <row r="58977" x14ac:dyDescent="0.2"/>
    <row r="58978" x14ac:dyDescent="0.2"/>
    <row r="58979" x14ac:dyDescent="0.2"/>
    <row r="58980" x14ac:dyDescent="0.2"/>
    <row r="58981" x14ac:dyDescent="0.2"/>
    <row r="58982" x14ac:dyDescent="0.2"/>
    <row r="58983" x14ac:dyDescent="0.2"/>
    <row r="58984" x14ac:dyDescent="0.2"/>
    <row r="58985" x14ac:dyDescent="0.2"/>
    <row r="58986" x14ac:dyDescent="0.2"/>
    <row r="58987" x14ac:dyDescent="0.2"/>
    <row r="58988" x14ac:dyDescent="0.2"/>
    <row r="58989" x14ac:dyDescent="0.2"/>
    <row r="58990" x14ac:dyDescent="0.2"/>
    <row r="58991" x14ac:dyDescent="0.2"/>
    <row r="58992" x14ac:dyDescent="0.2"/>
    <row r="58993" x14ac:dyDescent="0.2"/>
    <row r="58994" x14ac:dyDescent="0.2"/>
    <row r="58995" x14ac:dyDescent="0.2"/>
    <row r="58996" x14ac:dyDescent="0.2"/>
    <row r="58997" x14ac:dyDescent="0.2"/>
    <row r="58998" x14ac:dyDescent="0.2"/>
    <row r="58999" x14ac:dyDescent="0.2"/>
    <row r="59000" x14ac:dyDescent="0.2"/>
    <row r="59001" x14ac:dyDescent="0.2"/>
    <row r="59002" x14ac:dyDescent="0.2"/>
    <row r="59003" x14ac:dyDescent="0.2"/>
    <row r="59004" x14ac:dyDescent="0.2"/>
    <row r="59005" x14ac:dyDescent="0.2"/>
    <row r="59006" x14ac:dyDescent="0.2"/>
    <row r="59007" x14ac:dyDescent="0.2"/>
    <row r="59008" x14ac:dyDescent="0.2"/>
    <row r="59009" x14ac:dyDescent="0.2"/>
    <row r="59010" x14ac:dyDescent="0.2"/>
    <row r="59011" x14ac:dyDescent="0.2"/>
    <row r="59012" x14ac:dyDescent="0.2"/>
    <row r="59013" x14ac:dyDescent="0.2"/>
    <row r="59014" x14ac:dyDescent="0.2"/>
    <row r="59015" x14ac:dyDescent="0.2"/>
    <row r="59016" x14ac:dyDescent="0.2"/>
    <row r="59017" x14ac:dyDescent="0.2"/>
    <row r="59018" x14ac:dyDescent="0.2"/>
    <row r="59019" x14ac:dyDescent="0.2"/>
    <row r="59020" x14ac:dyDescent="0.2"/>
    <row r="59021" x14ac:dyDescent="0.2"/>
    <row r="59022" x14ac:dyDescent="0.2"/>
    <row r="59023" x14ac:dyDescent="0.2"/>
    <row r="59024" x14ac:dyDescent="0.2"/>
    <row r="59025" x14ac:dyDescent="0.2"/>
    <row r="59026" x14ac:dyDescent="0.2"/>
    <row r="59027" x14ac:dyDescent="0.2"/>
    <row r="59028" x14ac:dyDescent="0.2"/>
    <row r="59029" x14ac:dyDescent="0.2"/>
    <row r="59030" x14ac:dyDescent="0.2"/>
    <row r="59031" x14ac:dyDescent="0.2"/>
    <row r="59032" x14ac:dyDescent="0.2"/>
    <row r="59033" x14ac:dyDescent="0.2"/>
    <row r="59034" x14ac:dyDescent="0.2"/>
    <row r="59035" x14ac:dyDescent="0.2"/>
    <row r="59036" x14ac:dyDescent="0.2"/>
    <row r="59037" x14ac:dyDescent="0.2"/>
    <row r="59038" x14ac:dyDescent="0.2"/>
    <row r="59039" x14ac:dyDescent="0.2"/>
    <row r="59040" x14ac:dyDescent="0.2"/>
    <row r="59041" x14ac:dyDescent="0.2"/>
    <row r="59042" x14ac:dyDescent="0.2"/>
    <row r="59043" x14ac:dyDescent="0.2"/>
    <row r="59044" x14ac:dyDescent="0.2"/>
    <row r="59045" x14ac:dyDescent="0.2"/>
    <row r="59046" x14ac:dyDescent="0.2"/>
    <row r="59047" x14ac:dyDescent="0.2"/>
    <row r="59048" x14ac:dyDescent="0.2"/>
    <row r="59049" x14ac:dyDescent="0.2"/>
    <row r="59050" x14ac:dyDescent="0.2"/>
    <row r="59051" x14ac:dyDescent="0.2"/>
    <row r="59052" x14ac:dyDescent="0.2"/>
    <row r="59053" x14ac:dyDescent="0.2"/>
    <row r="59054" x14ac:dyDescent="0.2"/>
    <row r="59055" x14ac:dyDescent="0.2"/>
    <row r="59056" x14ac:dyDescent="0.2"/>
    <row r="59057" x14ac:dyDescent="0.2"/>
    <row r="59058" x14ac:dyDescent="0.2"/>
    <row r="59059" x14ac:dyDescent="0.2"/>
    <row r="59060" x14ac:dyDescent="0.2"/>
    <row r="59061" x14ac:dyDescent="0.2"/>
    <row r="59062" x14ac:dyDescent="0.2"/>
    <row r="59063" x14ac:dyDescent="0.2"/>
    <row r="59064" x14ac:dyDescent="0.2"/>
    <row r="59065" x14ac:dyDescent="0.2"/>
    <row r="59066" x14ac:dyDescent="0.2"/>
    <row r="59067" x14ac:dyDescent="0.2"/>
    <row r="59068" x14ac:dyDescent="0.2"/>
    <row r="59069" x14ac:dyDescent="0.2"/>
    <row r="59070" x14ac:dyDescent="0.2"/>
    <row r="59071" x14ac:dyDescent="0.2"/>
    <row r="59072" x14ac:dyDescent="0.2"/>
    <row r="59073" x14ac:dyDescent="0.2"/>
    <row r="59074" x14ac:dyDescent="0.2"/>
    <row r="59075" x14ac:dyDescent="0.2"/>
    <row r="59076" x14ac:dyDescent="0.2"/>
    <row r="59077" x14ac:dyDescent="0.2"/>
    <row r="59078" x14ac:dyDescent="0.2"/>
    <row r="59079" x14ac:dyDescent="0.2"/>
    <row r="59080" x14ac:dyDescent="0.2"/>
    <row r="59081" x14ac:dyDescent="0.2"/>
    <row r="59082" x14ac:dyDescent="0.2"/>
    <row r="59083" x14ac:dyDescent="0.2"/>
    <row r="59084" x14ac:dyDescent="0.2"/>
    <row r="59085" x14ac:dyDescent="0.2"/>
    <row r="59086" x14ac:dyDescent="0.2"/>
    <row r="59087" x14ac:dyDescent="0.2"/>
    <row r="59088" x14ac:dyDescent="0.2"/>
    <row r="59089" x14ac:dyDescent="0.2"/>
    <row r="59090" x14ac:dyDescent="0.2"/>
    <row r="59091" x14ac:dyDescent="0.2"/>
    <row r="59092" x14ac:dyDescent="0.2"/>
    <row r="59093" x14ac:dyDescent="0.2"/>
    <row r="59094" x14ac:dyDescent="0.2"/>
    <row r="59095" x14ac:dyDescent="0.2"/>
    <row r="59096" x14ac:dyDescent="0.2"/>
    <row r="59097" x14ac:dyDescent="0.2"/>
    <row r="59098" x14ac:dyDescent="0.2"/>
    <row r="59099" x14ac:dyDescent="0.2"/>
    <row r="59100" x14ac:dyDescent="0.2"/>
    <row r="59101" x14ac:dyDescent="0.2"/>
    <row r="59102" x14ac:dyDescent="0.2"/>
    <row r="59103" x14ac:dyDescent="0.2"/>
    <row r="59104" x14ac:dyDescent="0.2"/>
    <row r="59105" x14ac:dyDescent="0.2"/>
    <row r="59106" x14ac:dyDescent="0.2"/>
    <row r="59107" x14ac:dyDescent="0.2"/>
    <row r="59108" x14ac:dyDescent="0.2"/>
    <row r="59109" x14ac:dyDescent="0.2"/>
    <row r="59110" x14ac:dyDescent="0.2"/>
    <row r="59111" x14ac:dyDescent="0.2"/>
    <row r="59112" x14ac:dyDescent="0.2"/>
    <row r="59113" x14ac:dyDescent="0.2"/>
    <row r="59114" x14ac:dyDescent="0.2"/>
    <row r="59115" x14ac:dyDescent="0.2"/>
    <row r="59116" x14ac:dyDescent="0.2"/>
    <row r="59117" x14ac:dyDescent="0.2"/>
    <row r="59118" x14ac:dyDescent="0.2"/>
    <row r="59119" x14ac:dyDescent="0.2"/>
    <row r="59120" x14ac:dyDescent="0.2"/>
    <row r="59121" x14ac:dyDescent="0.2"/>
    <row r="59122" x14ac:dyDescent="0.2"/>
    <row r="59123" x14ac:dyDescent="0.2"/>
    <row r="59124" x14ac:dyDescent="0.2"/>
    <row r="59125" x14ac:dyDescent="0.2"/>
    <row r="59126" x14ac:dyDescent="0.2"/>
    <row r="59127" x14ac:dyDescent="0.2"/>
    <row r="59128" x14ac:dyDescent="0.2"/>
    <row r="59129" x14ac:dyDescent="0.2"/>
    <row r="59130" x14ac:dyDescent="0.2"/>
    <row r="59131" x14ac:dyDescent="0.2"/>
    <row r="59132" x14ac:dyDescent="0.2"/>
    <row r="59133" x14ac:dyDescent="0.2"/>
    <row r="59134" x14ac:dyDescent="0.2"/>
    <row r="59135" x14ac:dyDescent="0.2"/>
    <row r="59136" x14ac:dyDescent="0.2"/>
    <row r="59137" x14ac:dyDescent="0.2"/>
    <row r="59138" x14ac:dyDescent="0.2"/>
    <row r="59139" x14ac:dyDescent="0.2"/>
    <row r="59140" x14ac:dyDescent="0.2"/>
    <row r="59141" x14ac:dyDescent="0.2"/>
    <row r="59142" x14ac:dyDescent="0.2"/>
    <row r="59143" x14ac:dyDescent="0.2"/>
    <row r="59144" x14ac:dyDescent="0.2"/>
    <row r="59145" x14ac:dyDescent="0.2"/>
    <row r="59146" x14ac:dyDescent="0.2"/>
    <row r="59147" x14ac:dyDescent="0.2"/>
    <row r="59148" x14ac:dyDescent="0.2"/>
    <row r="59149" x14ac:dyDescent="0.2"/>
    <row r="59150" x14ac:dyDescent="0.2"/>
    <row r="59151" x14ac:dyDescent="0.2"/>
    <row r="59152" x14ac:dyDescent="0.2"/>
    <row r="59153" x14ac:dyDescent="0.2"/>
    <row r="59154" x14ac:dyDescent="0.2"/>
    <row r="59155" x14ac:dyDescent="0.2"/>
    <row r="59156" x14ac:dyDescent="0.2"/>
    <row r="59157" x14ac:dyDescent="0.2"/>
    <row r="59158" x14ac:dyDescent="0.2"/>
    <row r="59159" x14ac:dyDescent="0.2"/>
    <row r="59160" x14ac:dyDescent="0.2"/>
    <row r="59161" x14ac:dyDescent="0.2"/>
    <row r="59162" x14ac:dyDescent="0.2"/>
    <row r="59163" x14ac:dyDescent="0.2"/>
    <row r="59164" x14ac:dyDescent="0.2"/>
    <row r="59165" x14ac:dyDescent="0.2"/>
    <row r="59166" x14ac:dyDescent="0.2"/>
    <row r="59167" x14ac:dyDescent="0.2"/>
    <row r="59168" x14ac:dyDescent="0.2"/>
    <row r="59169" x14ac:dyDescent="0.2"/>
    <row r="59170" x14ac:dyDescent="0.2"/>
    <row r="59171" x14ac:dyDescent="0.2"/>
    <row r="59172" x14ac:dyDescent="0.2"/>
    <row r="59173" x14ac:dyDescent="0.2"/>
    <row r="59174" x14ac:dyDescent="0.2"/>
    <row r="59175" x14ac:dyDescent="0.2"/>
    <row r="59176" x14ac:dyDescent="0.2"/>
    <row r="59177" x14ac:dyDescent="0.2"/>
    <row r="59178" x14ac:dyDescent="0.2"/>
    <row r="59179" x14ac:dyDescent="0.2"/>
    <row r="59180" x14ac:dyDescent="0.2"/>
    <row r="59181" x14ac:dyDescent="0.2"/>
    <row r="59182" x14ac:dyDescent="0.2"/>
    <row r="59183" x14ac:dyDescent="0.2"/>
    <row r="59184" x14ac:dyDescent="0.2"/>
    <row r="59185" x14ac:dyDescent="0.2"/>
    <row r="59186" x14ac:dyDescent="0.2"/>
    <row r="59187" x14ac:dyDescent="0.2"/>
    <row r="59188" x14ac:dyDescent="0.2"/>
    <row r="59189" x14ac:dyDescent="0.2"/>
    <row r="59190" x14ac:dyDescent="0.2"/>
    <row r="59191" x14ac:dyDescent="0.2"/>
    <row r="59192" x14ac:dyDescent="0.2"/>
    <row r="59193" x14ac:dyDescent="0.2"/>
    <row r="59194" x14ac:dyDescent="0.2"/>
    <row r="59195" x14ac:dyDescent="0.2"/>
    <row r="59196" x14ac:dyDescent="0.2"/>
    <row r="59197" x14ac:dyDescent="0.2"/>
    <row r="59198" x14ac:dyDescent="0.2"/>
    <row r="59199" x14ac:dyDescent="0.2"/>
    <row r="59200" x14ac:dyDescent="0.2"/>
    <row r="59201" x14ac:dyDescent="0.2"/>
    <row r="59202" x14ac:dyDescent="0.2"/>
    <row r="59203" x14ac:dyDescent="0.2"/>
    <row r="59204" x14ac:dyDescent="0.2"/>
    <row r="59205" x14ac:dyDescent="0.2"/>
    <row r="59206" x14ac:dyDescent="0.2"/>
    <row r="59207" x14ac:dyDescent="0.2"/>
    <row r="59208" x14ac:dyDescent="0.2"/>
    <row r="59209" x14ac:dyDescent="0.2"/>
    <row r="59210" x14ac:dyDescent="0.2"/>
    <row r="59211" x14ac:dyDescent="0.2"/>
    <row r="59212" x14ac:dyDescent="0.2"/>
    <row r="59213" x14ac:dyDescent="0.2"/>
    <row r="59214" x14ac:dyDescent="0.2"/>
    <row r="59215" x14ac:dyDescent="0.2"/>
    <row r="59216" x14ac:dyDescent="0.2"/>
    <row r="59217" x14ac:dyDescent="0.2"/>
    <row r="59218" x14ac:dyDescent="0.2"/>
    <row r="59219" x14ac:dyDescent="0.2"/>
    <row r="59220" x14ac:dyDescent="0.2"/>
    <row r="59221" x14ac:dyDescent="0.2"/>
    <row r="59222" x14ac:dyDescent="0.2"/>
    <row r="59223" x14ac:dyDescent="0.2"/>
    <row r="59224" x14ac:dyDescent="0.2"/>
    <row r="59225" x14ac:dyDescent="0.2"/>
    <row r="59226" x14ac:dyDescent="0.2"/>
    <row r="59227" x14ac:dyDescent="0.2"/>
    <row r="59228" x14ac:dyDescent="0.2"/>
    <row r="59229" x14ac:dyDescent="0.2"/>
    <row r="59230" x14ac:dyDescent="0.2"/>
    <row r="59231" x14ac:dyDescent="0.2"/>
    <row r="59232" x14ac:dyDescent="0.2"/>
    <row r="59233" x14ac:dyDescent="0.2"/>
    <row r="59234" x14ac:dyDescent="0.2"/>
    <row r="59235" x14ac:dyDescent="0.2"/>
    <row r="59236" x14ac:dyDescent="0.2"/>
    <row r="59237" x14ac:dyDescent="0.2"/>
    <row r="59238" x14ac:dyDescent="0.2"/>
    <row r="59239" x14ac:dyDescent="0.2"/>
    <row r="59240" x14ac:dyDescent="0.2"/>
    <row r="59241" x14ac:dyDescent="0.2"/>
    <row r="59242" x14ac:dyDescent="0.2"/>
    <row r="59243" x14ac:dyDescent="0.2"/>
    <row r="59244" x14ac:dyDescent="0.2"/>
    <row r="59245" x14ac:dyDescent="0.2"/>
    <row r="59246" x14ac:dyDescent="0.2"/>
    <row r="59247" x14ac:dyDescent="0.2"/>
    <row r="59248" x14ac:dyDescent="0.2"/>
    <row r="59249" x14ac:dyDescent="0.2"/>
    <row r="59250" x14ac:dyDescent="0.2"/>
    <row r="59251" x14ac:dyDescent="0.2"/>
    <row r="59252" x14ac:dyDescent="0.2"/>
    <row r="59253" x14ac:dyDescent="0.2"/>
    <row r="59254" x14ac:dyDescent="0.2"/>
    <row r="59255" x14ac:dyDescent="0.2"/>
    <row r="59256" x14ac:dyDescent="0.2"/>
    <row r="59257" x14ac:dyDescent="0.2"/>
    <row r="59258" x14ac:dyDescent="0.2"/>
    <row r="59259" x14ac:dyDescent="0.2"/>
    <row r="59260" x14ac:dyDescent="0.2"/>
    <row r="59261" x14ac:dyDescent="0.2"/>
    <row r="59262" x14ac:dyDescent="0.2"/>
    <row r="59263" x14ac:dyDescent="0.2"/>
    <row r="59264" x14ac:dyDescent="0.2"/>
    <row r="59265" x14ac:dyDescent="0.2"/>
    <row r="59266" x14ac:dyDescent="0.2"/>
    <row r="59267" x14ac:dyDescent="0.2"/>
    <row r="59268" x14ac:dyDescent="0.2"/>
    <row r="59269" x14ac:dyDescent="0.2"/>
    <row r="59270" x14ac:dyDescent="0.2"/>
    <row r="59271" x14ac:dyDescent="0.2"/>
    <row r="59272" x14ac:dyDescent="0.2"/>
    <row r="59273" x14ac:dyDescent="0.2"/>
    <row r="59274" x14ac:dyDescent="0.2"/>
    <row r="59275" x14ac:dyDescent="0.2"/>
    <row r="59276" x14ac:dyDescent="0.2"/>
    <row r="59277" x14ac:dyDescent="0.2"/>
    <row r="59278" x14ac:dyDescent="0.2"/>
    <row r="59279" x14ac:dyDescent="0.2"/>
    <row r="59280" x14ac:dyDescent="0.2"/>
    <row r="59281" x14ac:dyDescent="0.2"/>
    <row r="59282" x14ac:dyDescent="0.2"/>
    <row r="59283" x14ac:dyDescent="0.2"/>
    <row r="59284" x14ac:dyDescent="0.2"/>
    <row r="59285" x14ac:dyDescent="0.2"/>
    <row r="59286" x14ac:dyDescent="0.2"/>
    <row r="59287" x14ac:dyDescent="0.2"/>
    <row r="59288" x14ac:dyDescent="0.2"/>
    <row r="59289" x14ac:dyDescent="0.2"/>
    <row r="59290" x14ac:dyDescent="0.2"/>
    <row r="59291" x14ac:dyDescent="0.2"/>
    <row r="59292" x14ac:dyDescent="0.2"/>
    <row r="59293" x14ac:dyDescent="0.2"/>
    <row r="59294" x14ac:dyDescent="0.2"/>
    <row r="59295" x14ac:dyDescent="0.2"/>
    <row r="59296" x14ac:dyDescent="0.2"/>
    <row r="59297" x14ac:dyDescent="0.2"/>
    <row r="59298" x14ac:dyDescent="0.2"/>
    <row r="59299" x14ac:dyDescent="0.2"/>
    <row r="59300" x14ac:dyDescent="0.2"/>
    <row r="59301" x14ac:dyDescent="0.2"/>
    <row r="59302" x14ac:dyDescent="0.2"/>
    <row r="59303" x14ac:dyDescent="0.2"/>
    <row r="59304" x14ac:dyDescent="0.2"/>
    <row r="59305" x14ac:dyDescent="0.2"/>
    <row r="59306" x14ac:dyDescent="0.2"/>
    <row r="59307" x14ac:dyDescent="0.2"/>
    <row r="59308" x14ac:dyDescent="0.2"/>
    <row r="59309" x14ac:dyDescent="0.2"/>
    <row r="59310" x14ac:dyDescent="0.2"/>
    <row r="59311" x14ac:dyDescent="0.2"/>
    <row r="59312" x14ac:dyDescent="0.2"/>
    <row r="59313" x14ac:dyDescent="0.2"/>
    <row r="59314" x14ac:dyDescent="0.2"/>
    <row r="59315" x14ac:dyDescent="0.2"/>
    <row r="59316" x14ac:dyDescent="0.2"/>
    <row r="59317" x14ac:dyDescent="0.2"/>
    <row r="59318" x14ac:dyDescent="0.2"/>
    <row r="59319" x14ac:dyDescent="0.2"/>
    <row r="59320" x14ac:dyDescent="0.2"/>
    <row r="59321" x14ac:dyDescent="0.2"/>
    <row r="59322" x14ac:dyDescent="0.2"/>
    <row r="59323" x14ac:dyDescent="0.2"/>
    <row r="59324" x14ac:dyDescent="0.2"/>
    <row r="59325" x14ac:dyDescent="0.2"/>
    <row r="59326" x14ac:dyDescent="0.2"/>
    <row r="59327" x14ac:dyDescent="0.2"/>
    <row r="59328" x14ac:dyDescent="0.2"/>
    <row r="59329" x14ac:dyDescent="0.2"/>
    <row r="59330" x14ac:dyDescent="0.2"/>
    <row r="59331" x14ac:dyDescent="0.2"/>
    <row r="59332" x14ac:dyDescent="0.2"/>
    <row r="59333" x14ac:dyDescent="0.2"/>
    <row r="59334" x14ac:dyDescent="0.2"/>
    <row r="59335" x14ac:dyDescent="0.2"/>
    <row r="59336" x14ac:dyDescent="0.2"/>
    <row r="59337" x14ac:dyDescent="0.2"/>
    <row r="59338" x14ac:dyDescent="0.2"/>
    <row r="59339" x14ac:dyDescent="0.2"/>
    <row r="59340" x14ac:dyDescent="0.2"/>
    <row r="59341" x14ac:dyDescent="0.2"/>
    <row r="59342" x14ac:dyDescent="0.2"/>
    <row r="59343" x14ac:dyDescent="0.2"/>
    <row r="59344" x14ac:dyDescent="0.2"/>
    <row r="59345" x14ac:dyDescent="0.2"/>
    <row r="59346" x14ac:dyDescent="0.2"/>
    <row r="59347" x14ac:dyDescent="0.2"/>
    <row r="59348" x14ac:dyDescent="0.2"/>
    <row r="59349" x14ac:dyDescent="0.2"/>
    <row r="59350" x14ac:dyDescent="0.2"/>
    <row r="59351" x14ac:dyDescent="0.2"/>
    <row r="59352" x14ac:dyDescent="0.2"/>
    <row r="59353" x14ac:dyDescent="0.2"/>
    <row r="59354" x14ac:dyDescent="0.2"/>
    <row r="59355" x14ac:dyDescent="0.2"/>
    <row r="59356" x14ac:dyDescent="0.2"/>
    <row r="59357" x14ac:dyDescent="0.2"/>
    <row r="59358" x14ac:dyDescent="0.2"/>
    <row r="59359" x14ac:dyDescent="0.2"/>
    <row r="59360" x14ac:dyDescent="0.2"/>
    <row r="59361" x14ac:dyDescent="0.2"/>
    <row r="59362" x14ac:dyDescent="0.2"/>
    <row r="59363" x14ac:dyDescent="0.2"/>
    <row r="59364" x14ac:dyDescent="0.2"/>
    <row r="59365" x14ac:dyDescent="0.2"/>
    <row r="59366" x14ac:dyDescent="0.2"/>
    <row r="59367" x14ac:dyDescent="0.2"/>
    <row r="59368" x14ac:dyDescent="0.2"/>
    <row r="59369" x14ac:dyDescent="0.2"/>
    <row r="59370" x14ac:dyDescent="0.2"/>
    <row r="59371" x14ac:dyDescent="0.2"/>
    <row r="59372" x14ac:dyDescent="0.2"/>
    <row r="59373" x14ac:dyDescent="0.2"/>
    <row r="59374" x14ac:dyDescent="0.2"/>
    <row r="59375" x14ac:dyDescent="0.2"/>
    <row r="59376" x14ac:dyDescent="0.2"/>
    <row r="59377" x14ac:dyDescent="0.2"/>
    <row r="59378" x14ac:dyDescent="0.2"/>
    <row r="59379" x14ac:dyDescent="0.2"/>
    <row r="59380" x14ac:dyDescent="0.2"/>
    <row r="59381" x14ac:dyDescent="0.2"/>
    <row r="59382" x14ac:dyDescent="0.2"/>
    <row r="59383" x14ac:dyDescent="0.2"/>
    <row r="59384" x14ac:dyDescent="0.2"/>
    <row r="59385" x14ac:dyDescent="0.2"/>
    <row r="59386" x14ac:dyDescent="0.2"/>
    <row r="59387" x14ac:dyDescent="0.2"/>
    <row r="59388" x14ac:dyDescent="0.2"/>
    <row r="59389" x14ac:dyDescent="0.2"/>
    <row r="59390" x14ac:dyDescent="0.2"/>
    <row r="59391" x14ac:dyDescent="0.2"/>
    <row r="59392" x14ac:dyDescent="0.2"/>
    <row r="59393" x14ac:dyDescent="0.2"/>
    <row r="59394" x14ac:dyDescent="0.2"/>
    <row r="59395" x14ac:dyDescent="0.2"/>
    <row r="59396" x14ac:dyDescent="0.2"/>
    <row r="59397" x14ac:dyDescent="0.2"/>
    <row r="59398" x14ac:dyDescent="0.2"/>
    <row r="59399" x14ac:dyDescent="0.2"/>
    <row r="59400" x14ac:dyDescent="0.2"/>
    <row r="59401" x14ac:dyDescent="0.2"/>
    <row r="59402" x14ac:dyDescent="0.2"/>
    <row r="59403" x14ac:dyDescent="0.2"/>
    <row r="59404" x14ac:dyDescent="0.2"/>
    <row r="59405" x14ac:dyDescent="0.2"/>
    <row r="59406" x14ac:dyDescent="0.2"/>
    <row r="59407" x14ac:dyDescent="0.2"/>
    <row r="59408" x14ac:dyDescent="0.2"/>
    <row r="59409" x14ac:dyDescent="0.2"/>
    <row r="59410" x14ac:dyDescent="0.2"/>
    <row r="59411" x14ac:dyDescent="0.2"/>
    <row r="59412" x14ac:dyDescent="0.2"/>
    <row r="59413" x14ac:dyDescent="0.2"/>
    <row r="59414" x14ac:dyDescent="0.2"/>
    <row r="59415" x14ac:dyDescent="0.2"/>
    <row r="59416" x14ac:dyDescent="0.2"/>
    <row r="59417" x14ac:dyDescent="0.2"/>
    <row r="59418" x14ac:dyDescent="0.2"/>
    <row r="59419" x14ac:dyDescent="0.2"/>
    <row r="59420" x14ac:dyDescent="0.2"/>
    <row r="59421" x14ac:dyDescent="0.2"/>
    <row r="59422" x14ac:dyDescent="0.2"/>
    <row r="59423" x14ac:dyDescent="0.2"/>
    <row r="59424" x14ac:dyDescent="0.2"/>
    <row r="59425" x14ac:dyDescent="0.2"/>
    <row r="59426" x14ac:dyDescent="0.2"/>
    <row r="59427" x14ac:dyDescent="0.2"/>
    <row r="59428" x14ac:dyDescent="0.2"/>
    <row r="59429" x14ac:dyDescent="0.2"/>
    <row r="59430" x14ac:dyDescent="0.2"/>
    <row r="59431" x14ac:dyDescent="0.2"/>
    <row r="59432" x14ac:dyDescent="0.2"/>
    <row r="59433" x14ac:dyDescent="0.2"/>
    <row r="59434" x14ac:dyDescent="0.2"/>
    <row r="59435" x14ac:dyDescent="0.2"/>
    <row r="59436" x14ac:dyDescent="0.2"/>
    <row r="59437" x14ac:dyDescent="0.2"/>
    <row r="59438" x14ac:dyDescent="0.2"/>
    <row r="59439" x14ac:dyDescent="0.2"/>
    <row r="59440" x14ac:dyDescent="0.2"/>
    <row r="59441" x14ac:dyDescent="0.2"/>
    <row r="59442" x14ac:dyDescent="0.2"/>
    <row r="59443" x14ac:dyDescent="0.2"/>
    <row r="59444" x14ac:dyDescent="0.2"/>
    <row r="59445" x14ac:dyDescent="0.2"/>
    <row r="59446" x14ac:dyDescent="0.2"/>
    <row r="59447" x14ac:dyDescent="0.2"/>
    <row r="59448" x14ac:dyDescent="0.2"/>
    <row r="59449" x14ac:dyDescent="0.2"/>
    <row r="59450" x14ac:dyDescent="0.2"/>
    <row r="59451" x14ac:dyDescent="0.2"/>
    <row r="59452" x14ac:dyDescent="0.2"/>
    <row r="59453" x14ac:dyDescent="0.2"/>
    <row r="59454" x14ac:dyDescent="0.2"/>
    <row r="59455" x14ac:dyDescent="0.2"/>
    <row r="59456" x14ac:dyDescent="0.2"/>
    <row r="59457" x14ac:dyDescent="0.2"/>
    <row r="59458" x14ac:dyDescent="0.2"/>
    <row r="59459" x14ac:dyDescent="0.2"/>
    <row r="59460" x14ac:dyDescent="0.2"/>
    <row r="59461" x14ac:dyDescent="0.2"/>
    <row r="59462" x14ac:dyDescent="0.2"/>
    <row r="59463" x14ac:dyDescent="0.2"/>
    <row r="59464" x14ac:dyDescent="0.2"/>
    <row r="59465" x14ac:dyDescent="0.2"/>
    <row r="59466" x14ac:dyDescent="0.2"/>
    <row r="59467" x14ac:dyDescent="0.2"/>
    <row r="59468" x14ac:dyDescent="0.2"/>
    <row r="59469" x14ac:dyDescent="0.2"/>
    <row r="59470" x14ac:dyDescent="0.2"/>
    <row r="59471" x14ac:dyDescent="0.2"/>
    <row r="59472" x14ac:dyDescent="0.2"/>
    <row r="59473" x14ac:dyDescent="0.2"/>
    <row r="59474" x14ac:dyDescent="0.2"/>
    <row r="59475" x14ac:dyDescent="0.2"/>
    <row r="59476" x14ac:dyDescent="0.2"/>
    <row r="59477" x14ac:dyDescent="0.2"/>
    <row r="59478" x14ac:dyDescent="0.2"/>
    <row r="59479" x14ac:dyDescent="0.2"/>
    <row r="59480" x14ac:dyDescent="0.2"/>
    <row r="59481" x14ac:dyDescent="0.2"/>
    <row r="59482" x14ac:dyDescent="0.2"/>
    <row r="59483" x14ac:dyDescent="0.2"/>
    <row r="59484" x14ac:dyDescent="0.2"/>
    <row r="59485" x14ac:dyDescent="0.2"/>
    <row r="59486" x14ac:dyDescent="0.2"/>
    <row r="59487" x14ac:dyDescent="0.2"/>
    <row r="59488" x14ac:dyDescent="0.2"/>
    <row r="59489" x14ac:dyDescent="0.2"/>
    <row r="59490" x14ac:dyDescent="0.2"/>
    <row r="59491" x14ac:dyDescent="0.2"/>
    <row r="59492" x14ac:dyDescent="0.2"/>
    <row r="59493" x14ac:dyDescent="0.2"/>
    <row r="59494" x14ac:dyDescent="0.2"/>
    <row r="59495" x14ac:dyDescent="0.2"/>
    <row r="59496" x14ac:dyDescent="0.2"/>
    <row r="59497" x14ac:dyDescent="0.2"/>
    <row r="59498" x14ac:dyDescent="0.2"/>
    <row r="59499" x14ac:dyDescent="0.2"/>
    <row r="59500" x14ac:dyDescent="0.2"/>
    <row r="59501" x14ac:dyDescent="0.2"/>
    <row r="59502" x14ac:dyDescent="0.2"/>
    <row r="59503" x14ac:dyDescent="0.2"/>
    <row r="59504" x14ac:dyDescent="0.2"/>
    <row r="59505" x14ac:dyDescent="0.2"/>
    <row r="59506" x14ac:dyDescent="0.2"/>
    <row r="59507" x14ac:dyDescent="0.2"/>
    <row r="59508" x14ac:dyDescent="0.2"/>
    <row r="59509" x14ac:dyDescent="0.2"/>
    <row r="59510" x14ac:dyDescent="0.2"/>
    <row r="59511" x14ac:dyDescent="0.2"/>
    <row r="59512" x14ac:dyDescent="0.2"/>
    <row r="59513" x14ac:dyDescent="0.2"/>
    <row r="59514" x14ac:dyDescent="0.2"/>
    <row r="59515" x14ac:dyDescent="0.2"/>
    <row r="59516" x14ac:dyDescent="0.2"/>
    <row r="59517" x14ac:dyDescent="0.2"/>
    <row r="59518" x14ac:dyDescent="0.2"/>
    <row r="59519" x14ac:dyDescent="0.2"/>
    <row r="59520" x14ac:dyDescent="0.2"/>
    <row r="59521" x14ac:dyDescent="0.2"/>
    <row r="59522" x14ac:dyDescent="0.2"/>
    <row r="59523" x14ac:dyDescent="0.2"/>
    <row r="59524" x14ac:dyDescent="0.2"/>
    <row r="59525" x14ac:dyDescent="0.2"/>
    <row r="59526" x14ac:dyDescent="0.2"/>
    <row r="59527" x14ac:dyDescent="0.2"/>
    <row r="59528" x14ac:dyDescent="0.2"/>
    <row r="59529" x14ac:dyDescent="0.2"/>
    <row r="59530" x14ac:dyDescent="0.2"/>
    <row r="59531" x14ac:dyDescent="0.2"/>
    <row r="59532" x14ac:dyDescent="0.2"/>
    <row r="59533" x14ac:dyDescent="0.2"/>
    <row r="59534" x14ac:dyDescent="0.2"/>
    <row r="59535" x14ac:dyDescent="0.2"/>
    <row r="59536" x14ac:dyDescent="0.2"/>
    <row r="59537" x14ac:dyDescent="0.2"/>
    <row r="59538" x14ac:dyDescent="0.2"/>
    <row r="59539" x14ac:dyDescent="0.2"/>
    <row r="59540" x14ac:dyDescent="0.2"/>
    <row r="59541" x14ac:dyDescent="0.2"/>
    <row r="59542" x14ac:dyDescent="0.2"/>
    <row r="59543" x14ac:dyDescent="0.2"/>
    <row r="59544" x14ac:dyDescent="0.2"/>
    <row r="59545" x14ac:dyDescent="0.2"/>
    <row r="59546" x14ac:dyDescent="0.2"/>
    <row r="59547" x14ac:dyDescent="0.2"/>
    <row r="59548" x14ac:dyDescent="0.2"/>
    <row r="59549" x14ac:dyDescent="0.2"/>
    <row r="59550" x14ac:dyDescent="0.2"/>
    <row r="59551" x14ac:dyDescent="0.2"/>
    <row r="59552" x14ac:dyDescent="0.2"/>
    <row r="59553" x14ac:dyDescent="0.2"/>
    <row r="59554" x14ac:dyDescent="0.2"/>
    <row r="59555" x14ac:dyDescent="0.2"/>
    <row r="59556" x14ac:dyDescent="0.2"/>
    <row r="59557" x14ac:dyDescent="0.2"/>
    <row r="59558" x14ac:dyDescent="0.2"/>
    <row r="59559" x14ac:dyDescent="0.2"/>
    <row r="59560" x14ac:dyDescent="0.2"/>
    <row r="59561" x14ac:dyDescent="0.2"/>
    <row r="59562" x14ac:dyDescent="0.2"/>
    <row r="59563" x14ac:dyDescent="0.2"/>
    <row r="59564" x14ac:dyDescent="0.2"/>
    <row r="59565" x14ac:dyDescent="0.2"/>
    <row r="59566" x14ac:dyDescent="0.2"/>
    <row r="59567" x14ac:dyDescent="0.2"/>
    <row r="59568" x14ac:dyDescent="0.2"/>
    <row r="59569" x14ac:dyDescent="0.2"/>
    <row r="59570" x14ac:dyDescent="0.2"/>
    <row r="59571" x14ac:dyDescent="0.2"/>
    <row r="59572" x14ac:dyDescent="0.2"/>
    <row r="59573" x14ac:dyDescent="0.2"/>
    <row r="59574" x14ac:dyDescent="0.2"/>
    <row r="59575" x14ac:dyDescent="0.2"/>
    <row r="59576" x14ac:dyDescent="0.2"/>
    <row r="59577" x14ac:dyDescent="0.2"/>
    <row r="59578" x14ac:dyDescent="0.2"/>
    <row r="59579" x14ac:dyDescent="0.2"/>
    <row r="59580" x14ac:dyDescent="0.2"/>
    <row r="59581" x14ac:dyDescent="0.2"/>
    <row r="59582" x14ac:dyDescent="0.2"/>
    <row r="59583" x14ac:dyDescent="0.2"/>
    <row r="59584" x14ac:dyDescent="0.2"/>
    <row r="59585" x14ac:dyDescent="0.2"/>
    <row r="59586" x14ac:dyDescent="0.2"/>
    <row r="59587" x14ac:dyDescent="0.2"/>
    <row r="59588" x14ac:dyDescent="0.2"/>
    <row r="59589" x14ac:dyDescent="0.2"/>
    <row r="59590" x14ac:dyDescent="0.2"/>
    <row r="59591" x14ac:dyDescent="0.2"/>
    <row r="59592" x14ac:dyDescent="0.2"/>
    <row r="59593" x14ac:dyDescent="0.2"/>
    <row r="59594" x14ac:dyDescent="0.2"/>
    <row r="59595" x14ac:dyDescent="0.2"/>
    <row r="59596" x14ac:dyDescent="0.2"/>
    <row r="59597" x14ac:dyDescent="0.2"/>
    <row r="59598" x14ac:dyDescent="0.2"/>
    <row r="59599" x14ac:dyDescent="0.2"/>
    <row r="59600" x14ac:dyDescent="0.2"/>
    <row r="59601" x14ac:dyDescent="0.2"/>
    <row r="59602" x14ac:dyDescent="0.2"/>
    <row r="59603" x14ac:dyDescent="0.2"/>
    <row r="59604" x14ac:dyDescent="0.2"/>
    <row r="59605" x14ac:dyDescent="0.2"/>
    <row r="59606" x14ac:dyDescent="0.2"/>
    <row r="59607" x14ac:dyDescent="0.2"/>
    <row r="59608" x14ac:dyDescent="0.2"/>
    <row r="59609" x14ac:dyDescent="0.2"/>
    <row r="59610" x14ac:dyDescent="0.2"/>
    <row r="59611" x14ac:dyDescent="0.2"/>
    <row r="59612" x14ac:dyDescent="0.2"/>
    <row r="59613" x14ac:dyDescent="0.2"/>
    <row r="59614" x14ac:dyDescent="0.2"/>
    <row r="59615" x14ac:dyDescent="0.2"/>
    <row r="59616" x14ac:dyDescent="0.2"/>
    <row r="59617" x14ac:dyDescent="0.2"/>
    <row r="59618" x14ac:dyDescent="0.2"/>
    <row r="59619" x14ac:dyDescent="0.2"/>
    <row r="59620" x14ac:dyDescent="0.2"/>
    <row r="59621" x14ac:dyDescent="0.2"/>
    <row r="59622" x14ac:dyDescent="0.2"/>
    <row r="59623" x14ac:dyDescent="0.2"/>
    <row r="59624" x14ac:dyDescent="0.2"/>
    <row r="59625" x14ac:dyDescent="0.2"/>
    <row r="59626" x14ac:dyDescent="0.2"/>
    <row r="59627" x14ac:dyDescent="0.2"/>
    <row r="59628" x14ac:dyDescent="0.2"/>
    <row r="59629" x14ac:dyDescent="0.2"/>
    <row r="59630" x14ac:dyDescent="0.2"/>
    <row r="59631" x14ac:dyDescent="0.2"/>
    <row r="59632" x14ac:dyDescent="0.2"/>
    <row r="59633" x14ac:dyDescent="0.2"/>
    <row r="59634" x14ac:dyDescent="0.2"/>
    <row r="59635" x14ac:dyDescent="0.2"/>
    <row r="59636" x14ac:dyDescent="0.2"/>
    <row r="59637" x14ac:dyDescent="0.2"/>
    <row r="59638" x14ac:dyDescent="0.2"/>
    <row r="59639" x14ac:dyDescent="0.2"/>
    <row r="59640" x14ac:dyDescent="0.2"/>
    <row r="59641" x14ac:dyDescent="0.2"/>
    <row r="59642" x14ac:dyDescent="0.2"/>
    <row r="59643" x14ac:dyDescent="0.2"/>
    <row r="59644" x14ac:dyDescent="0.2"/>
    <row r="59645" x14ac:dyDescent="0.2"/>
    <row r="59646" x14ac:dyDescent="0.2"/>
    <row r="59647" x14ac:dyDescent="0.2"/>
    <row r="59648" x14ac:dyDescent="0.2"/>
    <row r="59649" x14ac:dyDescent="0.2"/>
    <row r="59650" x14ac:dyDescent="0.2"/>
    <row r="59651" x14ac:dyDescent="0.2"/>
    <row r="59652" x14ac:dyDescent="0.2"/>
    <row r="59653" x14ac:dyDescent="0.2"/>
    <row r="59654" x14ac:dyDescent="0.2"/>
    <row r="59655" x14ac:dyDescent="0.2"/>
    <row r="59656" x14ac:dyDescent="0.2"/>
    <row r="59657" x14ac:dyDescent="0.2"/>
    <row r="59658" x14ac:dyDescent="0.2"/>
    <row r="59659" x14ac:dyDescent="0.2"/>
    <row r="59660" x14ac:dyDescent="0.2"/>
    <row r="59661" x14ac:dyDescent="0.2"/>
    <row r="59662" x14ac:dyDescent="0.2"/>
    <row r="59663" x14ac:dyDescent="0.2"/>
    <row r="59664" x14ac:dyDescent="0.2"/>
    <row r="59665" x14ac:dyDescent="0.2"/>
    <row r="59666" x14ac:dyDescent="0.2"/>
    <row r="59667" x14ac:dyDescent="0.2"/>
    <row r="59668" x14ac:dyDescent="0.2"/>
    <row r="59669" x14ac:dyDescent="0.2"/>
    <row r="59670" x14ac:dyDescent="0.2"/>
    <row r="59671" x14ac:dyDescent="0.2"/>
    <row r="59672" x14ac:dyDescent="0.2"/>
    <row r="59673" x14ac:dyDescent="0.2"/>
    <row r="59674" x14ac:dyDescent="0.2"/>
    <row r="59675" x14ac:dyDescent="0.2"/>
    <row r="59676" x14ac:dyDescent="0.2"/>
    <row r="59677" x14ac:dyDescent="0.2"/>
    <row r="59678" x14ac:dyDescent="0.2"/>
    <row r="59679" x14ac:dyDescent="0.2"/>
    <row r="59680" x14ac:dyDescent="0.2"/>
    <row r="59681" x14ac:dyDescent="0.2"/>
    <row r="59682" x14ac:dyDescent="0.2"/>
    <row r="59683" x14ac:dyDescent="0.2"/>
    <row r="59684" x14ac:dyDescent="0.2"/>
    <row r="59685" x14ac:dyDescent="0.2"/>
    <row r="59686" x14ac:dyDescent="0.2"/>
    <row r="59687" x14ac:dyDescent="0.2"/>
    <row r="59688" x14ac:dyDescent="0.2"/>
    <row r="59689" x14ac:dyDescent="0.2"/>
    <row r="59690" x14ac:dyDescent="0.2"/>
    <row r="59691" x14ac:dyDescent="0.2"/>
    <row r="59692" x14ac:dyDescent="0.2"/>
    <row r="59693" x14ac:dyDescent="0.2"/>
    <row r="59694" x14ac:dyDescent="0.2"/>
    <row r="59695" x14ac:dyDescent="0.2"/>
    <row r="59696" x14ac:dyDescent="0.2"/>
    <row r="59697" x14ac:dyDescent="0.2"/>
    <row r="59698" x14ac:dyDescent="0.2"/>
    <row r="59699" x14ac:dyDescent="0.2"/>
    <row r="59700" x14ac:dyDescent="0.2"/>
    <row r="59701" x14ac:dyDescent="0.2"/>
    <row r="59702" x14ac:dyDescent="0.2"/>
    <row r="59703" x14ac:dyDescent="0.2"/>
    <row r="59704" x14ac:dyDescent="0.2"/>
    <row r="59705" x14ac:dyDescent="0.2"/>
    <row r="59706" x14ac:dyDescent="0.2"/>
    <row r="59707" x14ac:dyDescent="0.2"/>
    <row r="59708" x14ac:dyDescent="0.2"/>
    <row r="59709" x14ac:dyDescent="0.2"/>
    <row r="59710" x14ac:dyDescent="0.2"/>
    <row r="59711" x14ac:dyDescent="0.2"/>
    <row r="59712" x14ac:dyDescent="0.2"/>
    <row r="59713" x14ac:dyDescent="0.2"/>
    <row r="59714" x14ac:dyDescent="0.2"/>
    <row r="59715" x14ac:dyDescent="0.2"/>
    <row r="59716" x14ac:dyDescent="0.2"/>
    <row r="59717" x14ac:dyDescent="0.2"/>
    <row r="59718" x14ac:dyDescent="0.2"/>
    <row r="59719" x14ac:dyDescent="0.2"/>
    <row r="59720" x14ac:dyDescent="0.2"/>
    <row r="59721" x14ac:dyDescent="0.2"/>
    <row r="59722" x14ac:dyDescent="0.2"/>
    <row r="59723" x14ac:dyDescent="0.2"/>
    <row r="59724" x14ac:dyDescent="0.2"/>
    <row r="59725" x14ac:dyDescent="0.2"/>
    <row r="59726" x14ac:dyDescent="0.2"/>
    <row r="59727" x14ac:dyDescent="0.2"/>
    <row r="59728" x14ac:dyDescent="0.2"/>
    <row r="59729" x14ac:dyDescent="0.2"/>
    <row r="59730" x14ac:dyDescent="0.2"/>
    <row r="59731" x14ac:dyDescent="0.2"/>
    <row r="59732" x14ac:dyDescent="0.2"/>
    <row r="59733" x14ac:dyDescent="0.2"/>
    <row r="59734" x14ac:dyDescent="0.2"/>
    <row r="59735" x14ac:dyDescent="0.2"/>
    <row r="59736" x14ac:dyDescent="0.2"/>
    <row r="59737" x14ac:dyDescent="0.2"/>
    <row r="59738" x14ac:dyDescent="0.2"/>
    <row r="59739" x14ac:dyDescent="0.2"/>
    <row r="59740" x14ac:dyDescent="0.2"/>
    <row r="59741" x14ac:dyDescent="0.2"/>
    <row r="59742" x14ac:dyDescent="0.2"/>
    <row r="59743" x14ac:dyDescent="0.2"/>
    <row r="59744" x14ac:dyDescent="0.2"/>
    <row r="59745" x14ac:dyDescent="0.2"/>
    <row r="59746" x14ac:dyDescent="0.2"/>
    <row r="59747" x14ac:dyDescent="0.2"/>
    <row r="59748" x14ac:dyDescent="0.2"/>
    <row r="59749" x14ac:dyDescent="0.2"/>
    <row r="59750" x14ac:dyDescent="0.2"/>
    <row r="59751" x14ac:dyDescent="0.2"/>
    <row r="59752" x14ac:dyDescent="0.2"/>
    <row r="59753" x14ac:dyDescent="0.2"/>
    <row r="59754" x14ac:dyDescent="0.2"/>
    <row r="59755" x14ac:dyDescent="0.2"/>
    <row r="59756" x14ac:dyDescent="0.2"/>
    <row r="59757" x14ac:dyDescent="0.2"/>
    <row r="59758" x14ac:dyDescent="0.2"/>
    <row r="59759" x14ac:dyDescent="0.2"/>
    <row r="59760" x14ac:dyDescent="0.2"/>
    <row r="59761" x14ac:dyDescent="0.2"/>
    <row r="59762" x14ac:dyDescent="0.2"/>
    <row r="59763" x14ac:dyDescent="0.2"/>
    <row r="59764" x14ac:dyDescent="0.2"/>
    <row r="59765" x14ac:dyDescent="0.2"/>
    <row r="59766" x14ac:dyDescent="0.2"/>
    <row r="59767" x14ac:dyDescent="0.2"/>
    <row r="59768" x14ac:dyDescent="0.2"/>
    <row r="59769" x14ac:dyDescent="0.2"/>
    <row r="59770" x14ac:dyDescent="0.2"/>
    <row r="59771" x14ac:dyDescent="0.2"/>
    <row r="59772" x14ac:dyDescent="0.2"/>
    <row r="59773" x14ac:dyDescent="0.2"/>
    <row r="59774" x14ac:dyDescent="0.2"/>
    <row r="59775" x14ac:dyDescent="0.2"/>
    <row r="59776" x14ac:dyDescent="0.2"/>
    <row r="59777" x14ac:dyDescent="0.2"/>
    <row r="59778" x14ac:dyDescent="0.2"/>
    <row r="59779" x14ac:dyDescent="0.2"/>
    <row r="59780" x14ac:dyDescent="0.2"/>
    <row r="59781" x14ac:dyDescent="0.2"/>
    <row r="59782" x14ac:dyDescent="0.2"/>
    <row r="59783" x14ac:dyDescent="0.2"/>
    <row r="59784" x14ac:dyDescent="0.2"/>
    <row r="59785" x14ac:dyDescent="0.2"/>
    <row r="59786" x14ac:dyDescent="0.2"/>
    <row r="59787" x14ac:dyDescent="0.2"/>
    <row r="59788" x14ac:dyDescent="0.2"/>
    <row r="59789" x14ac:dyDescent="0.2"/>
    <row r="59790" x14ac:dyDescent="0.2"/>
    <row r="59791" x14ac:dyDescent="0.2"/>
    <row r="59792" x14ac:dyDescent="0.2"/>
    <row r="59793" x14ac:dyDescent="0.2"/>
    <row r="59794" x14ac:dyDescent="0.2"/>
    <row r="59795" x14ac:dyDescent="0.2"/>
    <row r="59796" x14ac:dyDescent="0.2"/>
    <row r="59797" x14ac:dyDescent="0.2"/>
    <row r="59798" x14ac:dyDescent="0.2"/>
    <row r="59799" x14ac:dyDescent="0.2"/>
    <row r="59800" x14ac:dyDescent="0.2"/>
    <row r="59801" x14ac:dyDescent="0.2"/>
    <row r="59802" x14ac:dyDescent="0.2"/>
    <row r="59803" x14ac:dyDescent="0.2"/>
    <row r="59804" x14ac:dyDescent="0.2"/>
    <row r="59805" x14ac:dyDescent="0.2"/>
    <row r="59806" x14ac:dyDescent="0.2"/>
    <row r="59807" x14ac:dyDescent="0.2"/>
    <row r="59808" x14ac:dyDescent="0.2"/>
    <row r="59809" x14ac:dyDescent="0.2"/>
    <row r="59810" x14ac:dyDescent="0.2"/>
    <row r="59811" x14ac:dyDescent="0.2"/>
    <row r="59812" x14ac:dyDescent="0.2"/>
    <row r="59813" x14ac:dyDescent="0.2"/>
    <row r="59814" x14ac:dyDescent="0.2"/>
    <row r="59815" x14ac:dyDescent="0.2"/>
    <row r="59816" x14ac:dyDescent="0.2"/>
    <row r="59817" x14ac:dyDescent="0.2"/>
    <row r="59818" x14ac:dyDescent="0.2"/>
    <row r="59819" x14ac:dyDescent="0.2"/>
    <row r="59820" x14ac:dyDescent="0.2"/>
    <row r="59821" x14ac:dyDescent="0.2"/>
    <row r="59822" x14ac:dyDescent="0.2"/>
    <row r="59823" x14ac:dyDescent="0.2"/>
    <row r="59824" x14ac:dyDescent="0.2"/>
    <row r="59825" x14ac:dyDescent="0.2"/>
    <row r="59826" x14ac:dyDescent="0.2"/>
    <row r="59827" x14ac:dyDescent="0.2"/>
    <row r="59828" x14ac:dyDescent="0.2"/>
    <row r="59829" x14ac:dyDescent="0.2"/>
    <row r="59830" x14ac:dyDescent="0.2"/>
    <row r="59831" x14ac:dyDescent="0.2"/>
    <row r="59832" x14ac:dyDescent="0.2"/>
    <row r="59833" x14ac:dyDescent="0.2"/>
    <row r="59834" x14ac:dyDescent="0.2"/>
    <row r="59835" x14ac:dyDescent="0.2"/>
    <row r="59836" x14ac:dyDescent="0.2"/>
    <row r="59837" x14ac:dyDescent="0.2"/>
    <row r="59838" x14ac:dyDescent="0.2"/>
    <row r="59839" x14ac:dyDescent="0.2"/>
    <row r="59840" x14ac:dyDescent="0.2"/>
    <row r="59841" x14ac:dyDescent="0.2"/>
    <row r="59842" x14ac:dyDescent="0.2"/>
    <row r="59843" x14ac:dyDescent="0.2"/>
    <row r="59844" x14ac:dyDescent="0.2"/>
    <row r="59845" x14ac:dyDescent="0.2"/>
    <row r="59846" x14ac:dyDescent="0.2"/>
    <row r="59847" x14ac:dyDescent="0.2"/>
    <row r="59848" x14ac:dyDescent="0.2"/>
    <row r="59849" x14ac:dyDescent="0.2"/>
    <row r="59850" x14ac:dyDescent="0.2"/>
    <row r="59851" x14ac:dyDescent="0.2"/>
    <row r="59852" x14ac:dyDescent="0.2"/>
    <row r="59853" x14ac:dyDescent="0.2"/>
    <row r="59854" x14ac:dyDescent="0.2"/>
    <row r="59855" x14ac:dyDescent="0.2"/>
    <row r="59856" x14ac:dyDescent="0.2"/>
    <row r="59857" x14ac:dyDescent="0.2"/>
    <row r="59858" x14ac:dyDescent="0.2"/>
    <row r="59859" x14ac:dyDescent="0.2"/>
    <row r="59860" x14ac:dyDescent="0.2"/>
    <row r="59861" x14ac:dyDescent="0.2"/>
    <row r="59862" x14ac:dyDescent="0.2"/>
    <row r="59863" x14ac:dyDescent="0.2"/>
    <row r="59864" x14ac:dyDescent="0.2"/>
    <row r="59865" x14ac:dyDescent="0.2"/>
    <row r="59866" x14ac:dyDescent="0.2"/>
    <row r="59867" x14ac:dyDescent="0.2"/>
    <row r="59868" x14ac:dyDescent="0.2"/>
    <row r="59869" x14ac:dyDescent="0.2"/>
    <row r="59870" x14ac:dyDescent="0.2"/>
    <row r="59871" x14ac:dyDescent="0.2"/>
    <row r="59872" x14ac:dyDescent="0.2"/>
    <row r="59873" x14ac:dyDescent="0.2"/>
    <row r="59874" x14ac:dyDescent="0.2"/>
    <row r="59875" x14ac:dyDescent="0.2"/>
    <row r="59876" x14ac:dyDescent="0.2"/>
    <row r="59877" x14ac:dyDescent="0.2"/>
    <row r="59878" x14ac:dyDescent="0.2"/>
    <row r="59879" x14ac:dyDescent="0.2"/>
    <row r="59880" x14ac:dyDescent="0.2"/>
    <row r="59881" x14ac:dyDescent="0.2"/>
    <row r="59882" x14ac:dyDescent="0.2"/>
    <row r="59883" x14ac:dyDescent="0.2"/>
    <row r="59884" x14ac:dyDescent="0.2"/>
    <row r="59885" x14ac:dyDescent="0.2"/>
    <row r="59886" x14ac:dyDescent="0.2"/>
    <row r="59887" x14ac:dyDescent="0.2"/>
    <row r="59888" x14ac:dyDescent="0.2"/>
    <row r="59889" x14ac:dyDescent="0.2"/>
    <row r="59890" x14ac:dyDescent="0.2"/>
    <row r="59891" x14ac:dyDescent="0.2"/>
    <row r="59892" x14ac:dyDescent="0.2"/>
    <row r="59893" x14ac:dyDescent="0.2"/>
    <row r="59894" x14ac:dyDescent="0.2"/>
    <row r="59895" x14ac:dyDescent="0.2"/>
    <row r="59896" x14ac:dyDescent="0.2"/>
    <row r="59897" x14ac:dyDescent="0.2"/>
    <row r="59898" x14ac:dyDescent="0.2"/>
    <row r="59899" x14ac:dyDescent="0.2"/>
    <row r="59900" x14ac:dyDescent="0.2"/>
    <row r="59901" x14ac:dyDescent="0.2"/>
    <row r="59902" x14ac:dyDescent="0.2"/>
    <row r="59903" x14ac:dyDescent="0.2"/>
    <row r="59904" x14ac:dyDescent="0.2"/>
    <row r="59905" x14ac:dyDescent="0.2"/>
    <row r="59906" x14ac:dyDescent="0.2"/>
    <row r="59907" x14ac:dyDescent="0.2"/>
    <row r="59908" x14ac:dyDescent="0.2"/>
    <row r="59909" x14ac:dyDescent="0.2"/>
    <row r="59910" x14ac:dyDescent="0.2"/>
    <row r="59911" x14ac:dyDescent="0.2"/>
    <row r="59912" x14ac:dyDescent="0.2"/>
    <row r="59913" x14ac:dyDescent="0.2"/>
    <row r="59914" x14ac:dyDescent="0.2"/>
    <row r="59915" x14ac:dyDescent="0.2"/>
    <row r="59916" x14ac:dyDescent="0.2"/>
    <row r="59917" x14ac:dyDescent="0.2"/>
    <row r="59918" x14ac:dyDescent="0.2"/>
    <row r="59919" x14ac:dyDescent="0.2"/>
    <row r="59920" x14ac:dyDescent="0.2"/>
    <row r="59921" x14ac:dyDescent="0.2"/>
    <row r="59922" x14ac:dyDescent="0.2"/>
    <row r="59923" x14ac:dyDescent="0.2"/>
    <row r="59924" x14ac:dyDescent="0.2"/>
    <row r="59925" x14ac:dyDescent="0.2"/>
    <row r="59926" x14ac:dyDescent="0.2"/>
    <row r="59927" x14ac:dyDescent="0.2"/>
    <row r="59928" x14ac:dyDescent="0.2"/>
    <row r="59929" x14ac:dyDescent="0.2"/>
    <row r="59930" x14ac:dyDescent="0.2"/>
    <row r="59931" x14ac:dyDescent="0.2"/>
    <row r="59932" x14ac:dyDescent="0.2"/>
    <row r="59933" x14ac:dyDescent="0.2"/>
    <row r="59934" x14ac:dyDescent="0.2"/>
    <row r="59935" x14ac:dyDescent="0.2"/>
    <row r="59936" x14ac:dyDescent="0.2"/>
    <row r="59937" x14ac:dyDescent="0.2"/>
    <row r="59938" x14ac:dyDescent="0.2"/>
    <row r="59939" x14ac:dyDescent="0.2"/>
    <row r="59940" x14ac:dyDescent="0.2"/>
    <row r="59941" x14ac:dyDescent="0.2"/>
    <row r="59942" x14ac:dyDescent="0.2"/>
    <row r="59943" x14ac:dyDescent="0.2"/>
    <row r="59944" x14ac:dyDescent="0.2"/>
    <row r="59945" x14ac:dyDescent="0.2"/>
    <row r="59946" x14ac:dyDescent="0.2"/>
    <row r="59947" x14ac:dyDescent="0.2"/>
    <row r="59948" x14ac:dyDescent="0.2"/>
    <row r="59949" x14ac:dyDescent="0.2"/>
    <row r="59950" x14ac:dyDescent="0.2"/>
    <row r="59951" x14ac:dyDescent="0.2"/>
    <row r="59952" x14ac:dyDescent="0.2"/>
    <row r="59953" x14ac:dyDescent="0.2"/>
    <row r="59954" x14ac:dyDescent="0.2"/>
    <row r="59955" x14ac:dyDescent="0.2"/>
    <row r="59956" x14ac:dyDescent="0.2"/>
    <row r="59957" x14ac:dyDescent="0.2"/>
    <row r="59958" x14ac:dyDescent="0.2"/>
    <row r="59959" x14ac:dyDescent="0.2"/>
    <row r="59960" x14ac:dyDescent="0.2"/>
    <row r="59961" x14ac:dyDescent="0.2"/>
    <row r="59962" x14ac:dyDescent="0.2"/>
    <row r="59963" x14ac:dyDescent="0.2"/>
    <row r="59964" x14ac:dyDescent="0.2"/>
    <row r="59965" x14ac:dyDescent="0.2"/>
    <row r="59966" x14ac:dyDescent="0.2"/>
    <row r="59967" x14ac:dyDescent="0.2"/>
    <row r="59968" x14ac:dyDescent="0.2"/>
    <row r="59969" x14ac:dyDescent="0.2"/>
    <row r="59970" x14ac:dyDescent="0.2"/>
    <row r="59971" x14ac:dyDescent="0.2"/>
    <row r="59972" x14ac:dyDescent="0.2"/>
    <row r="59973" x14ac:dyDescent="0.2"/>
    <row r="59974" x14ac:dyDescent="0.2"/>
    <row r="59975" x14ac:dyDescent="0.2"/>
    <row r="59976" x14ac:dyDescent="0.2"/>
    <row r="59977" x14ac:dyDescent="0.2"/>
    <row r="59978" x14ac:dyDescent="0.2"/>
    <row r="59979" x14ac:dyDescent="0.2"/>
    <row r="59980" x14ac:dyDescent="0.2"/>
    <row r="59981" x14ac:dyDescent="0.2"/>
    <row r="59982" x14ac:dyDescent="0.2"/>
    <row r="59983" x14ac:dyDescent="0.2"/>
    <row r="59984" x14ac:dyDescent="0.2"/>
    <row r="59985" x14ac:dyDescent="0.2"/>
    <row r="59986" x14ac:dyDescent="0.2"/>
    <row r="59987" x14ac:dyDescent="0.2"/>
    <row r="59988" x14ac:dyDescent="0.2"/>
    <row r="59989" x14ac:dyDescent="0.2"/>
    <row r="59990" x14ac:dyDescent="0.2"/>
    <row r="59991" x14ac:dyDescent="0.2"/>
    <row r="59992" x14ac:dyDescent="0.2"/>
    <row r="59993" x14ac:dyDescent="0.2"/>
    <row r="59994" x14ac:dyDescent="0.2"/>
    <row r="59995" x14ac:dyDescent="0.2"/>
    <row r="59996" x14ac:dyDescent="0.2"/>
    <row r="59997" x14ac:dyDescent="0.2"/>
    <row r="59998" x14ac:dyDescent="0.2"/>
    <row r="59999" x14ac:dyDescent="0.2"/>
    <row r="60000" x14ac:dyDescent="0.2"/>
    <row r="60001" x14ac:dyDescent="0.2"/>
    <row r="60002" x14ac:dyDescent="0.2"/>
    <row r="60003" x14ac:dyDescent="0.2"/>
    <row r="60004" x14ac:dyDescent="0.2"/>
    <row r="60005" x14ac:dyDescent="0.2"/>
    <row r="60006" x14ac:dyDescent="0.2"/>
    <row r="60007" x14ac:dyDescent="0.2"/>
    <row r="60008" x14ac:dyDescent="0.2"/>
    <row r="60009" x14ac:dyDescent="0.2"/>
    <row r="60010" x14ac:dyDescent="0.2"/>
    <row r="60011" x14ac:dyDescent="0.2"/>
    <row r="60012" x14ac:dyDescent="0.2"/>
    <row r="60013" x14ac:dyDescent="0.2"/>
    <row r="60014" x14ac:dyDescent="0.2"/>
    <row r="60015" x14ac:dyDescent="0.2"/>
    <row r="60016" x14ac:dyDescent="0.2"/>
    <row r="60017" x14ac:dyDescent="0.2"/>
    <row r="60018" x14ac:dyDescent="0.2"/>
    <row r="60019" x14ac:dyDescent="0.2"/>
    <row r="60020" x14ac:dyDescent="0.2"/>
    <row r="60021" x14ac:dyDescent="0.2"/>
    <row r="60022" x14ac:dyDescent="0.2"/>
    <row r="60023" x14ac:dyDescent="0.2"/>
    <row r="60024" x14ac:dyDescent="0.2"/>
    <row r="60025" x14ac:dyDescent="0.2"/>
    <row r="60026" x14ac:dyDescent="0.2"/>
    <row r="60027" x14ac:dyDescent="0.2"/>
    <row r="60028" x14ac:dyDescent="0.2"/>
    <row r="60029" x14ac:dyDescent="0.2"/>
    <row r="60030" x14ac:dyDescent="0.2"/>
    <row r="60031" x14ac:dyDescent="0.2"/>
    <row r="60032" x14ac:dyDescent="0.2"/>
    <row r="60033" x14ac:dyDescent="0.2"/>
    <row r="60034" x14ac:dyDescent="0.2"/>
    <row r="60035" x14ac:dyDescent="0.2"/>
    <row r="60036" x14ac:dyDescent="0.2"/>
    <row r="60037" x14ac:dyDescent="0.2"/>
    <row r="60038" x14ac:dyDescent="0.2"/>
    <row r="60039" x14ac:dyDescent="0.2"/>
    <row r="60040" x14ac:dyDescent="0.2"/>
    <row r="60041" x14ac:dyDescent="0.2"/>
    <row r="60042" x14ac:dyDescent="0.2"/>
    <row r="60043" x14ac:dyDescent="0.2"/>
    <row r="60044" x14ac:dyDescent="0.2"/>
    <row r="60045" x14ac:dyDescent="0.2"/>
    <row r="60046" x14ac:dyDescent="0.2"/>
    <row r="60047" x14ac:dyDescent="0.2"/>
    <row r="60048" x14ac:dyDescent="0.2"/>
    <row r="60049" x14ac:dyDescent="0.2"/>
    <row r="60050" x14ac:dyDescent="0.2"/>
    <row r="60051" x14ac:dyDescent="0.2"/>
    <row r="60052" x14ac:dyDescent="0.2"/>
    <row r="60053" x14ac:dyDescent="0.2"/>
    <row r="60054" x14ac:dyDescent="0.2"/>
    <row r="60055" x14ac:dyDescent="0.2"/>
    <row r="60056" x14ac:dyDescent="0.2"/>
    <row r="60057" x14ac:dyDescent="0.2"/>
    <row r="60058" x14ac:dyDescent="0.2"/>
    <row r="60059" x14ac:dyDescent="0.2"/>
    <row r="60060" x14ac:dyDescent="0.2"/>
    <row r="60061" x14ac:dyDescent="0.2"/>
    <row r="60062" x14ac:dyDescent="0.2"/>
    <row r="60063" x14ac:dyDescent="0.2"/>
    <row r="60064" x14ac:dyDescent="0.2"/>
    <row r="60065" x14ac:dyDescent="0.2"/>
    <row r="60066" x14ac:dyDescent="0.2"/>
    <row r="60067" x14ac:dyDescent="0.2"/>
    <row r="60068" x14ac:dyDescent="0.2"/>
    <row r="60069" x14ac:dyDescent="0.2"/>
    <row r="60070" x14ac:dyDescent="0.2"/>
    <row r="60071" x14ac:dyDescent="0.2"/>
    <row r="60072" x14ac:dyDescent="0.2"/>
    <row r="60073" x14ac:dyDescent="0.2"/>
    <row r="60074" x14ac:dyDescent="0.2"/>
    <row r="60075" x14ac:dyDescent="0.2"/>
    <row r="60076" x14ac:dyDescent="0.2"/>
    <row r="60077" x14ac:dyDescent="0.2"/>
    <row r="60078" x14ac:dyDescent="0.2"/>
    <row r="60079" x14ac:dyDescent="0.2"/>
    <row r="60080" x14ac:dyDescent="0.2"/>
    <row r="60081" x14ac:dyDescent="0.2"/>
    <row r="60082" x14ac:dyDescent="0.2"/>
    <row r="60083" x14ac:dyDescent="0.2"/>
    <row r="60084" x14ac:dyDescent="0.2"/>
    <row r="60085" x14ac:dyDescent="0.2"/>
    <row r="60086" x14ac:dyDescent="0.2"/>
    <row r="60087" x14ac:dyDescent="0.2"/>
    <row r="60088" x14ac:dyDescent="0.2"/>
    <row r="60089" x14ac:dyDescent="0.2"/>
    <row r="60090" x14ac:dyDescent="0.2"/>
    <row r="60091" x14ac:dyDescent="0.2"/>
    <row r="60092" x14ac:dyDescent="0.2"/>
    <row r="60093" x14ac:dyDescent="0.2"/>
    <row r="60094" x14ac:dyDescent="0.2"/>
    <row r="60095" x14ac:dyDescent="0.2"/>
    <row r="60096" x14ac:dyDescent="0.2"/>
    <row r="60097" x14ac:dyDescent="0.2"/>
    <row r="60098" x14ac:dyDescent="0.2"/>
    <row r="60099" x14ac:dyDescent="0.2"/>
    <row r="60100" x14ac:dyDescent="0.2"/>
    <row r="60101" x14ac:dyDescent="0.2"/>
    <row r="60102" x14ac:dyDescent="0.2"/>
    <row r="60103" x14ac:dyDescent="0.2"/>
    <row r="60104" x14ac:dyDescent="0.2"/>
    <row r="60105" x14ac:dyDescent="0.2"/>
    <row r="60106" x14ac:dyDescent="0.2"/>
    <row r="60107" x14ac:dyDescent="0.2"/>
    <row r="60108" x14ac:dyDescent="0.2"/>
    <row r="60109" x14ac:dyDescent="0.2"/>
    <row r="60110" x14ac:dyDescent="0.2"/>
    <row r="60111" x14ac:dyDescent="0.2"/>
    <row r="60112" x14ac:dyDescent="0.2"/>
    <row r="60113" x14ac:dyDescent="0.2"/>
    <row r="60114" x14ac:dyDescent="0.2"/>
    <row r="60115" x14ac:dyDescent="0.2"/>
    <row r="60116" x14ac:dyDescent="0.2"/>
    <row r="60117" x14ac:dyDescent="0.2"/>
    <row r="60118" x14ac:dyDescent="0.2"/>
    <row r="60119" x14ac:dyDescent="0.2"/>
    <row r="60120" x14ac:dyDescent="0.2"/>
    <row r="60121" x14ac:dyDescent="0.2"/>
    <row r="60122" x14ac:dyDescent="0.2"/>
    <row r="60123" x14ac:dyDescent="0.2"/>
    <row r="60124" x14ac:dyDescent="0.2"/>
    <row r="60125" x14ac:dyDescent="0.2"/>
    <row r="60126" x14ac:dyDescent="0.2"/>
    <row r="60127" x14ac:dyDescent="0.2"/>
    <row r="60128" x14ac:dyDescent="0.2"/>
    <row r="60129" x14ac:dyDescent="0.2"/>
    <row r="60130" x14ac:dyDescent="0.2"/>
    <row r="60131" x14ac:dyDescent="0.2"/>
    <row r="60132" x14ac:dyDescent="0.2"/>
    <row r="60133" x14ac:dyDescent="0.2"/>
    <row r="60134" x14ac:dyDescent="0.2"/>
    <row r="60135" x14ac:dyDescent="0.2"/>
    <row r="60136" x14ac:dyDescent="0.2"/>
    <row r="60137" x14ac:dyDescent="0.2"/>
    <row r="60138" x14ac:dyDescent="0.2"/>
    <row r="60139" x14ac:dyDescent="0.2"/>
    <row r="60140" x14ac:dyDescent="0.2"/>
    <row r="60141" x14ac:dyDescent="0.2"/>
    <row r="60142" x14ac:dyDescent="0.2"/>
    <row r="60143" x14ac:dyDescent="0.2"/>
    <row r="60144" x14ac:dyDescent="0.2"/>
    <row r="60145" x14ac:dyDescent="0.2"/>
    <row r="60146" x14ac:dyDescent="0.2"/>
    <row r="60147" x14ac:dyDescent="0.2"/>
    <row r="60148" x14ac:dyDescent="0.2"/>
    <row r="60149" x14ac:dyDescent="0.2"/>
    <row r="60150" x14ac:dyDescent="0.2"/>
    <row r="60151" x14ac:dyDescent="0.2"/>
    <row r="60152" x14ac:dyDescent="0.2"/>
    <row r="60153" x14ac:dyDescent="0.2"/>
    <row r="60154" x14ac:dyDescent="0.2"/>
    <row r="60155" x14ac:dyDescent="0.2"/>
    <row r="60156" x14ac:dyDescent="0.2"/>
    <row r="60157" x14ac:dyDescent="0.2"/>
    <row r="60158" x14ac:dyDescent="0.2"/>
    <row r="60159" x14ac:dyDescent="0.2"/>
    <row r="60160" x14ac:dyDescent="0.2"/>
    <row r="60161" x14ac:dyDescent="0.2"/>
    <row r="60162" x14ac:dyDescent="0.2"/>
    <row r="60163" x14ac:dyDescent="0.2"/>
    <row r="60164" x14ac:dyDescent="0.2"/>
    <row r="60165" x14ac:dyDescent="0.2"/>
    <row r="60166" x14ac:dyDescent="0.2"/>
    <row r="60167" x14ac:dyDescent="0.2"/>
    <row r="60168" x14ac:dyDescent="0.2"/>
    <row r="60169" x14ac:dyDescent="0.2"/>
    <row r="60170" x14ac:dyDescent="0.2"/>
    <row r="60171" x14ac:dyDescent="0.2"/>
    <row r="60172" x14ac:dyDescent="0.2"/>
    <row r="60173" x14ac:dyDescent="0.2"/>
    <row r="60174" x14ac:dyDescent="0.2"/>
    <row r="60175" x14ac:dyDescent="0.2"/>
    <row r="60176" x14ac:dyDescent="0.2"/>
    <row r="60177" x14ac:dyDescent="0.2"/>
    <row r="60178" x14ac:dyDescent="0.2"/>
    <row r="60179" x14ac:dyDescent="0.2"/>
    <row r="60180" x14ac:dyDescent="0.2"/>
    <row r="60181" x14ac:dyDescent="0.2"/>
    <row r="60182" x14ac:dyDescent="0.2"/>
    <row r="60183" x14ac:dyDescent="0.2"/>
    <row r="60184" x14ac:dyDescent="0.2"/>
    <row r="60185" x14ac:dyDescent="0.2"/>
    <row r="60186" x14ac:dyDescent="0.2"/>
    <row r="60187" x14ac:dyDescent="0.2"/>
    <row r="60188" x14ac:dyDescent="0.2"/>
    <row r="60189" x14ac:dyDescent="0.2"/>
    <row r="60190" x14ac:dyDescent="0.2"/>
    <row r="60191" x14ac:dyDescent="0.2"/>
    <row r="60192" x14ac:dyDescent="0.2"/>
    <row r="60193" x14ac:dyDescent="0.2"/>
    <row r="60194" x14ac:dyDescent="0.2"/>
    <row r="60195" x14ac:dyDescent="0.2"/>
    <row r="60196" x14ac:dyDescent="0.2"/>
    <row r="60197" x14ac:dyDescent="0.2"/>
    <row r="60198" x14ac:dyDescent="0.2"/>
    <row r="60199" x14ac:dyDescent="0.2"/>
    <row r="60200" x14ac:dyDescent="0.2"/>
    <row r="60201" x14ac:dyDescent="0.2"/>
    <row r="60202" x14ac:dyDescent="0.2"/>
    <row r="60203" x14ac:dyDescent="0.2"/>
    <row r="60204" x14ac:dyDescent="0.2"/>
    <row r="60205" x14ac:dyDescent="0.2"/>
    <row r="60206" x14ac:dyDescent="0.2"/>
    <row r="60207" x14ac:dyDescent="0.2"/>
    <row r="60208" x14ac:dyDescent="0.2"/>
    <row r="60209" x14ac:dyDescent="0.2"/>
    <row r="60210" x14ac:dyDescent="0.2"/>
    <row r="60211" x14ac:dyDescent="0.2"/>
    <row r="60212" x14ac:dyDescent="0.2"/>
    <row r="60213" x14ac:dyDescent="0.2"/>
    <row r="60214" x14ac:dyDescent="0.2"/>
    <row r="60215" x14ac:dyDescent="0.2"/>
    <row r="60216" x14ac:dyDescent="0.2"/>
    <row r="60217" x14ac:dyDescent="0.2"/>
    <row r="60218" x14ac:dyDescent="0.2"/>
    <row r="60219" x14ac:dyDescent="0.2"/>
    <row r="60220" x14ac:dyDescent="0.2"/>
    <row r="60221" x14ac:dyDescent="0.2"/>
    <row r="60222" x14ac:dyDescent="0.2"/>
    <row r="60223" x14ac:dyDescent="0.2"/>
    <row r="60224" x14ac:dyDescent="0.2"/>
    <row r="60225" x14ac:dyDescent="0.2"/>
    <row r="60226" x14ac:dyDescent="0.2"/>
    <row r="60227" x14ac:dyDescent="0.2"/>
    <row r="60228" x14ac:dyDescent="0.2"/>
    <row r="60229" x14ac:dyDescent="0.2"/>
    <row r="60230" x14ac:dyDescent="0.2"/>
    <row r="60231" x14ac:dyDescent="0.2"/>
    <row r="60232" x14ac:dyDescent="0.2"/>
    <row r="60233" x14ac:dyDescent="0.2"/>
    <row r="60234" x14ac:dyDescent="0.2"/>
    <row r="60235" x14ac:dyDescent="0.2"/>
    <row r="60236" x14ac:dyDescent="0.2"/>
    <row r="60237" x14ac:dyDescent="0.2"/>
    <row r="60238" x14ac:dyDescent="0.2"/>
    <row r="60239" x14ac:dyDescent="0.2"/>
    <row r="60240" x14ac:dyDescent="0.2"/>
    <row r="60241" x14ac:dyDescent="0.2"/>
    <row r="60242" x14ac:dyDescent="0.2"/>
    <row r="60243" x14ac:dyDescent="0.2"/>
    <row r="60244" x14ac:dyDescent="0.2"/>
    <row r="60245" x14ac:dyDescent="0.2"/>
    <row r="60246" x14ac:dyDescent="0.2"/>
    <row r="60247" x14ac:dyDescent="0.2"/>
    <row r="60248" x14ac:dyDescent="0.2"/>
    <row r="60249" x14ac:dyDescent="0.2"/>
    <row r="60250" x14ac:dyDescent="0.2"/>
    <row r="60251" x14ac:dyDescent="0.2"/>
    <row r="60252" x14ac:dyDescent="0.2"/>
    <row r="60253" x14ac:dyDescent="0.2"/>
    <row r="60254" x14ac:dyDescent="0.2"/>
    <row r="60255" x14ac:dyDescent="0.2"/>
    <row r="60256" x14ac:dyDescent="0.2"/>
    <row r="60257" x14ac:dyDescent="0.2"/>
    <row r="60258" x14ac:dyDescent="0.2"/>
    <row r="60259" x14ac:dyDescent="0.2"/>
    <row r="60260" x14ac:dyDescent="0.2"/>
    <row r="60261" x14ac:dyDescent="0.2"/>
    <row r="60262" x14ac:dyDescent="0.2"/>
    <row r="60263" x14ac:dyDescent="0.2"/>
    <row r="60264" x14ac:dyDescent="0.2"/>
    <row r="60265" x14ac:dyDescent="0.2"/>
    <row r="60266" x14ac:dyDescent="0.2"/>
    <row r="60267" x14ac:dyDescent="0.2"/>
    <row r="60268" x14ac:dyDescent="0.2"/>
    <row r="60269" x14ac:dyDescent="0.2"/>
    <row r="60270" x14ac:dyDescent="0.2"/>
    <row r="60271" x14ac:dyDescent="0.2"/>
    <row r="60272" x14ac:dyDescent="0.2"/>
    <row r="60273" x14ac:dyDescent="0.2"/>
    <row r="60274" x14ac:dyDescent="0.2"/>
    <row r="60275" x14ac:dyDescent="0.2"/>
    <row r="60276" x14ac:dyDescent="0.2"/>
    <row r="60277" x14ac:dyDescent="0.2"/>
    <row r="60278" x14ac:dyDescent="0.2"/>
    <row r="60279" x14ac:dyDescent="0.2"/>
    <row r="60280" x14ac:dyDescent="0.2"/>
    <row r="60281" x14ac:dyDescent="0.2"/>
    <row r="60282" x14ac:dyDescent="0.2"/>
    <row r="60283" x14ac:dyDescent="0.2"/>
    <row r="60284" x14ac:dyDescent="0.2"/>
    <row r="60285" x14ac:dyDescent="0.2"/>
    <row r="60286" x14ac:dyDescent="0.2"/>
    <row r="60287" x14ac:dyDescent="0.2"/>
    <row r="60288" x14ac:dyDescent="0.2"/>
    <row r="60289" x14ac:dyDescent="0.2"/>
    <row r="60290" x14ac:dyDescent="0.2"/>
    <row r="60291" x14ac:dyDescent="0.2"/>
    <row r="60292" x14ac:dyDescent="0.2"/>
    <row r="60293" x14ac:dyDescent="0.2"/>
    <row r="60294" x14ac:dyDescent="0.2"/>
    <row r="60295" x14ac:dyDescent="0.2"/>
    <row r="60296" x14ac:dyDescent="0.2"/>
    <row r="60297" x14ac:dyDescent="0.2"/>
    <row r="60298" x14ac:dyDescent="0.2"/>
    <row r="60299" x14ac:dyDescent="0.2"/>
    <row r="60300" x14ac:dyDescent="0.2"/>
    <row r="60301" x14ac:dyDescent="0.2"/>
    <row r="60302" x14ac:dyDescent="0.2"/>
    <row r="60303" x14ac:dyDescent="0.2"/>
    <row r="60304" x14ac:dyDescent="0.2"/>
    <row r="60305" x14ac:dyDescent="0.2"/>
    <row r="60306" x14ac:dyDescent="0.2"/>
    <row r="60307" x14ac:dyDescent="0.2"/>
    <row r="60308" x14ac:dyDescent="0.2"/>
    <row r="60309" x14ac:dyDescent="0.2"/>
    <row r="60310" x14ac:dyDescent="0.2"/>
    <row r="60311" x14ac:dyDescent="0.2"/>
    <row r="60312" x14ac:dyDescent="0.2"/>
    <row r="60313" x14ac:dyDescent="0.2"/>
    <row r="60314" x14ac:dyDescent="0.2"/>
    <row r="60315" x14ac:dyDescent="0.2"/>
    <row r="60316" x14ac:dyDescent="0.2"/>
    <row r="60317" x14ac:dyDescent="0.2"/>
    <row r="60318" x14ac:dyDescent="0.2"/>
    <row r="60319" x14ac:dyDescent="0.2"/>
    <row r="60320" x14ac:dyDescent="0.2"/>
    <row r="60321" x14ac:dyDescent="0.2"/>
    <row r="60322" x14ac:dyDescent="0.2"/>
    <row r="60323" x14ac:dyDescent="0.2"/>
    <row r="60324" x14ac:dyDescent="0.2"/>
    <row r="60325" x14ac:dyDescent="0.2"/>
    <row r="60326" x14ac:dyDescent="0.2"/>
    <row r="60327" x14ac:dyDescent="0.2"/>
    <row r="60328" x14ac:dyDescent="0.2"/>
    <row r="60329" x14ac:dyDescent="0.2"/>
    <row r="60330" x14ac:dyDescent="0.2"/>
    <row r="60331" x14ac:dyDescent="0.2"/>
    <row r="60332" x14ac:dyDescent="0.2"/>
    <row r="60333" x14ac:dyDescent="0.2"/>
    <row r="60334" x14ac:dyDescent="0.2"/>
    <row r="60335" x14ac:dyDescent="0.2"/>
    <row r="60336" x14ac:dyDescent="0.2"/>
    <row r="60337" x14ac:dyDescent="0.2"/>
    <row r="60338" x14ac:dyDescent="0.2"/>
    <row r="60339" x14ac:dyDescent="0.2"/>
    <row r="60340" x14ac:dyDescent="0.2"/>
    <row r="60341" x14ac:dyDescent="0.2"/>
    <row r="60342" x14ac:dyDescent="0.2"/>
    <row r="60343" x14ac:dyDescent="0.2"/>
    <row r="60344" x14ac:dyDescent="0.2"/>
    <row r="60345" x14ac:dyDescent="0.2"/>
    <row r="60346" x14ac:dyDescent="0.2"/>
    <row r="60347" x14ac:dyDescent="0.2"/>
    <row r="60348" x14ac:dyDescent="0.2"/>
    <row r="60349" x14ac:dyDescent="0.2"/>
    <row r="60350" x14ac:dyDescent="0.2"/>
    <row r="60351" x14ac:dyDescent="0.2"/>
    <row r="60352" x14ac:dyDescent="0.2"/>
    <row r="60353" x14ac:dyDescent="0.2"/>
    <row r="60354" x14ac:dyDescent="0.2"/>
    <row r="60355" x14ac:dyDescent="0.2"/>
    <row r="60356" x14ac:dyDescent="0.2"/>
    <row r="60357" x14ac:dyDescent="0.2"/>
    <row r="60358" x14ac:dyDescent="0.2"/>
    <row r="60359" x14ac:dyDescent="0.2"/>
    <row r="60360" x14ac:dyDescent="0.2"/>
    <row r="60361" x14ac:dyDescent="0.2"/>
    <row r="60362" x14ac:dyDescent="0.2"/>
    <row r="60363" x14ac:dyDescent="0.2"/>
    <row r="60364" x14ac:dyDescent="0.2"/>
    <row r="60365" x14ac:dyDescent="0.2"/>
    <row r="60366" x14ac:dyDescent="0.2"/>
    <row r="60367" x14ac:dyDescent="0.2"/>
    <row r="60368" x14ac:dyDescent="0.2"/>
    <row r="60369" x14ac:dyDescent="0.2"/>
    <row r="60370" x14ac:dyDescent="0.2"/>
    <row r="60371" x14ac:dyDescent="0.2"/>
    <row r="60372" x14ac:dyDescent="0.2"/>
    <row r="60373" x14ac:dyDescent="0.2"/>
    <row r="60374" x14ac:dyDescent="0.2"/>
    <row r="60375" x14ac:dyDescent="0.2"/>
    <row r="60376" x14ac:dyDescent="0.2"/>
    <row r="60377" x14ac:dyDescent="0.2"/>
    <row r="60378" x14ac:dyDescent="0.2"/>
    <row r="60379" x14ac:dyDescent="0.2"/>
    <row r="60380" x14ac:dyDescent="0.2"/>
    <row r="60381" x14ac:dyDescent="0.2"/>
    <row r="60382" x14ac:dyDescent="0.2"/>
    <row r="60383" x14ac:dyDescent="0.2"/>
    <row r="60384" x14ac:dyDescent="0.2"/>
    <row r="60385" x14ac:dyDescent="0.2"/>
    <row r="60386" x14ac:dyDescent="0.2"/>
    <row r="60387" x14ac:dyDescent="0.2"/>
    <row r="60388" x14ac:dyDescent="0.2"/>
    <row r="60389" x14ac:dyDescent="0.2"/>
    <row r="60390" x14ac:dyDescent="0.2"/>
    <row r="60391" x14ac:dyDescent="0.2"/>
    <row r="60392" x14ac:dyDescent="0.2"/>
    <row r="60393" x14ac:dyDescent="0.2"/>
    <row r="60394" x14ac:dyDescent="0.2"/>
    <row r="60395" x14ac:dyDescent="0.2"/>
    <row r="60396" x14ac:dyDescent="0.2"/>
    <row r="60397" x14ac:dyDescent="0.2"/>
    <row r="60398" x14ac:dyDescent="0.2"/>
    <row r="60399" x14ac:dyDescent="0.2"/>
    <row r="60400" x14ac:dyDescent="0.2"/>
    <row r="60401" x14ac:dyDescent="0.2"/>
    <row r="60402" x14ac:dyDescent="0.2"/>
    <row r="60403" x14ac:dyDescent="0.2"/>
    <row r="60404" x14ac:dyDescent="0.2"/>
    <row r="60405" x14ac:dyDescent="0.2"/>
    <row r="60406" x14ac:dyDescent="0.2"/>
    <row r="60407" x14ac:dyDescent="0.2"/>
    <row r="60408" x14ac:dyDescent="0.2"/>
    <row r="60409" x14ac:dyDescent="0.2"/>
    <row r="60410" x14ac:dyDescent="0.2"/>
    <row r="60411" x14ac:dyDescent="0.2"/>
    <row r="60412" x14ac:dyDescent="0.2"/>
    <row r="60413" x14ac:dyDescent="0.2"/>
    <row r="60414" x14ac:dyDescent="0.2"/>
    <row r="60415" x14ac:dyDescent="0.2"/>
    <row r="60416" x14ac:dyDescent="0.2"/>
    <row r="60417" x14ac:dyDescent="0.2"/>
    <row r="60418" x14ac:dyDescent="0.2"/>
    <row r="60419" x14ac:dyDescent="0.2"/>
    <row r="60420" x14ac:dyDescent="0.2"/>
    <row r="60421" x14ac:dyDescent="0.2"/>
    <row r="60422" x14ac:dyDescent="0.2"/>
    <row r="60423" x14ac:dyDescent="0.2"/>
    <row r="60424" x14ac:dyDescent="0.2"/>
    <row r="60425" x14ac:dyDescent="0.2"/>
    <row r="60426" x14ac:dyDescent="0.2"/>
    <row r="60427" x14ac:dyDescent="0.2"/>
    <row r="60428" x14ac:dyDescent="0.2"/>
    <row r="60429" x14ac:dyDescent="0.2"/>
    <row r="60430" x14ac:dyDescent="0.2"/>
    <row r="60431" x14ac:dyDescent="0.2"/>
    <row r="60432" x14ac:dyDescent="0.2"/>
    <row r="60433" x14ac:dyDescent="0.2"/>
    <row r="60434" x14ac:dyDescent="0.2"/>
    <row r="60435" x14ac:dyDescent="0.2"/>
    <row r="60436" x14ac:dyDescent="0.2"/>
    <row r="60437" x14ac:dyDescent="0.2"/>
    <row r="60438" x14ac:dyDescent="0.2"/>
    <row r="60439" x14ac:dyDescent="0.2"/>
    <row r="60440" x14ac:dyDescent="0.2"/>
    <row r="60441" x14ac:dyDescent="0.2"/>
    <row r="60442" x14ac:dyDescent="0.2"/>
    <row r="60443" x14ac:dyDescent="0.2"/>
    <row r="60444" x14ac:dyDescent="0.2"/>
    <row r="60445" x14ac:dyDescent="0.2"/>
    <row r="60446" x14ac:dyDescent="0.2"/>
    <row r="60447" x14ac:dyDescent="0.2"/>
    <row r="60448" x14ac:dyDescent="0.2"/>
    <row r="60449" x14ac:dyDescent="0.2"/>
    <row r="60450" x14ac:dyDescent="0.2"/>
    <row r="60451" x14ac:dyDescent="0.2"/>
    <row r="60452" x14ac:dyDescent="0.2"/>
    <row r="60453" x14ac:dyDescent="0.2"/>
    <row r="60454" x14ac:dyDescent="0.2"/>
    <row r="60455" x14ac:dyDescent="0.2"/>
    <row r="60456" x14ac:dyDescent="0.2"/>
    <row r="60457" x14ac:dyDescent="0.2"/>
    <row r="60458" x14ac:dyDescent="0.2"/>
    <row r="60459" x14ac:dyDescent="0.2"/>
    <row r="60460" x14ac:dyDescent="0.2"/>
    <row r="60461" x14ac:dyDescent="0.2"/>
    <row r="60462" x14ac:dyDescent="0.2"/>
    <row r="60463" x14ac:dyDescent="0.2"/>
    <row r="60464" x14ac:dyDescent="0.2"/>
    <row r="60465" x14ac:dyDescent="0.2"/>
    <row r="60466" x14ac:dyDescent="0.2"/>
    <row r="60467" x14ac:dyDescent="0.2"/>
    <row r="60468" x14ac:dyDescent="0.2"/>
    <row r="60469" x14ac:dyDescent="0.2"/>
    <row r="60470" x14ac:dyDescent="0.2"/>
    <row r="60471" x14ac:dyDescent="0.2"/>
    <row r="60472" x14ac:dyDescent="0.2"/>
    <row r="60473" x14ac:dyDescent="0.2"/>
    <row r="60474" x14ac:dyDescent="0.2"/>
    <row r="60475" x14ac:dyDescent="0.2"/>
    <row r="60476" x14ac:dyDescent="0.2"/>
    <row r="60477" x14ac:dyDescent="0.2"/>
    <row r="60478" x14ac:dyDescent="0.2"/>
    <row r="60479" x14ac:dyDescent="0.2"/>
    <row r="60480" x14ac:dyDescent="0.2"/>
    <row r="60481" x14ac:dyDescent="0.2"/>
    <row r="60482" x14ac:dyDescent="0.2"/>
    <row r="60483" x14ac:dyDescent="0.2"/>
    <row r="60484" x14ac:dyDescent="0.2"/>
    <row r="60485" x14ac:dyDescent="0.2"/>
    <row r="60486" x14ac:dyDescent="0.2"/>
    <row r="60487" x14ac:dyDescent="0.2"/>
    <row r="60488" x14ac:dyDescent="0.2"/>
    <row r="60489" x14ac:dyDescent="0.2"/>
    <row r="60490" x14ac:dyDescent="0.2"/>
    <row r="60491" x14ac:dyDescent="0.2"/>
    <row r="60492" x14ac:dyDescent="0.2"/>
    <row r="60493" x14ac:dyDescent="0.2"/>
    <row r="60494" x14ac:dyDescent="0.2"/>
    <row r="60495" x14ac:dyDescent="0.2"/>
    <row r="60496" x14ac:dyDescent="0.2"/>
    <row r="60497" x14ac:dyDescent="0.2"/>
    <row r="60498" x14ac:dyDescent="0.2"/>
    <row r="60499" x14ac:dyDescent="0.2"/>
    <row r="60500" x14ac:dyDescent="0.2"/>
    <row r="60501" x14ac:dyDescent="0.2"/>
    <row r="60502" x14ac:dyDescent="0.2"/>
    <row r="60503" x14ac:dyDescent="0.2"/>
    <row r="60504" x14ac:dyDescent="0.2"/>
    <row r="60505" x14ac:dyDescent="0.2"/>
    <row r="60506" x14ac:dyDescent="0.2"/>
    <row r="60507" x14ac:dyDescent="0.2"/>
    <row r="60508" x14ac:dyDescent="0.2"/>
    <row r="60509" x14ac:dyDescent="0.2"/>
    <row r="60510" x14ac:dyDescent="0.2"/>
    <row r="60511" x14ac:dyDescent="0.2"/>
    <row r="60512" x14ac:dyDescent="0.2"/>
    <row r="60513" x14ac:dyDescent="0.2"/>
    <row r="60514" x14ac:dyDescent="0.2"/>
    <row r="60515" x14ac:dyDescent="0.2"/>
    <row r="60516" x14ac:dyDescent="0.2"/>
    <row r="60517" x14ac:dyDescent="0.2"/>
    <row r="60518" x14ac:dyDescent="0.2"/>
    <row r="60519" x14ac:dyDescent="0.2"/>
    <row r="60520" x14ac:dyDescent="0.2"/>
    <row r="60521" x14ac:dyDescent="0.2"/>
    <row r="60522" x14ac:dyDescent="0.2"/>
    <row r="60523" x14ac:dyDescent="0.2"/>
    <row r="60524" x14ac:dyDescent="0.2"/>
    <row r="60525" x14ac:dyDescent="0.2"/>
    <row r="60526" x14ac:dyDescent="0.2"/>
    <row r="60527" x14ac:dyDescent="0.2"/>
    <row r="60528" x14ac:dyDescent="0.2"/>
    <row r="60529" x14ac:dyDescent="0.2"/>
    <row r="60530" x14ac:dyDescent="0.2"/>
    <row r="60531" x14ac:dyDescent="0.2"/>
    <row r="60532" x14ac:dyDescent="0.2"/>
    <row r="60533" x14ac:dyDescent="0.2"/>
    <row r="60534" x14ac:dyDescent="0.2"/>
    <row r="60535" x14ac:dyDescent="0.2"/>
    <row r="60536" x14ac:dyDescent="0.2"/>
    <row r="60537" x14ac:dyDescent="0.2"/>
    <row r="60538" x14ac:dyDescent="0.2"/>
    <row r="60539" x14ac:dyDescent="0.2"/>
    <row r="60540" x14ac:dyDescent="0.2"/>
    <row r="60541" x14ac:dyDescent="0.2"/>
    <row r="60542" x14ac:dyDescent="0.2"/>
    <row r="60543" x14ac:dyDescent="0.2"/>
    <row r="60544" x14ac:dyDescent="0.2"/>
    <row r="60545" x14ac:dyDescent="0.2"/>
    <row r="60546" x14ac:dyDescent="0.2"/>
    <row r="60547" x14ac:dyDescent="0.2"/>
    <row r="60548" x14ac:dyDescent="0.2"/>
    <row r="60549" x14ac:dyDescent="0.2"/>
    <row r="60550" x14ac:dyDescent="0.2"/>
    <row r="60551" x14ac:dyDescent="0.2"/>
    <row r="60552" x14ac:dyDescent="0.2"/>
    <row r="60553" x14ac:dyDescent="0.2"/>
    <row r="60554" x14ac:dyDescent="0.2"/>
    <row r="60555" x14ac:dyDescent="0.2"/>
    <row r="60556" x14ac:dyDescent="0.2"/>
    <row r="60557" x14ac:dyDescent="0.2"/>
    <row r="60558" x14ac:dyDescent="0.2"/>
    <row r="60559" x14ac:dyDescent="0.2"/>
    <row r="60560" x14ac:dyDescent="0.2"/>
    <row r="60561" x14ac:dyDescent="0.2"/>
    <row r="60562" x14ac:dyDescent="0.2"/>
    <row r="60563" x14ac:dyDescent="0.2"/>
    <row r="60564" x14ac:dyDescent="0.2"/>
    <row r="60565" x14ac:dyDescent="0.2"/>
    <row r="60566" x14ac:dyDescent="0.2"/>
    <row r="60567" x14ac:dyDescent="0.2"/>
    <row r="60568" x14ac:dyDescent="0.2"/>
    <row r="60569" x14ac:dyDescent="0.2"/>
    <row r="60570" x14ac:dyDescent="0.2"/>
    <row r="60571" x14ac:dyDescent="0.2"/>
    <row r="60572" x14ac:dyDescent="0.2"/>
    <row r="60573" x14ac:dyDescent="0.2"/>
    <row r="60574" x14ac:dyDescent="0.2"/>
    <row r="60575" x14ac:dyDescent="0.2"/>
    <row r="60576" x14ac:dyDescent="0.2"/>
    <row r="60577" x14ac:dyDescent="0.2"/>
    <row r="60578" x14ac:dyDescent="0.2"/>
    <row r="60579" x14ac:dyDescent="0.2"/>
    <row r="60580" x14ac:dyDescent="0.2"/>
    <row r="60581" x14ac:dyDescent="0.2"/>
    <row r="60582" x14ac:dyDescent="0.2"/>
    <row r="60583" x14ac:dyDescent="0.2"/>
    <row r="60584" x14ac:dyDescent="0.2"/>
    <row r="60585" x14ac:dyDescent="0.2"/>
    <row r="60586" x14ac:dyDescent="0.2"/>
    <row r="60587" x14ac:dyDescent="0.2"/>
    <row r="60588" x14ac:dyDescent="0.2"/>
    <row r="60589" x14ac:dyDescent="0.2"/>
    <row r="60590" x14ac:dyDescent="0.2"/>
    <row r="60591" x14ac:dyDescent="0.2"/>
    <row r="60592" x14ac:dyDescent="0.2"/>
    <row r="60593" x14ac:dyDescent="0.2"/>
    <row r="60594" x14ac:dyDescent="0.2"/>
    <row r="60595" x14ac:dyDescent="0.2"/>
    <row r="60596" x14ac:dyDescent="0.2"/>
    <row r="60597" x14ac:dyDescent="0.2"/>
    <row r="60598" x14ac:dyDescent="0.2"/>
    <row r="60599" x14ac:dyDescent="0.2"/>
    <row r="60600" x14ac:dyDescent="0.2"/>
    <row r="60601" x14ac:dyDescent="0.2"/>
    <row r="60602" x14ac:dyDescent="0.2"/>
    <row r="60603" x14ac:dyDescent="0.2"/>
    <row r="60604" x14ac:dyDescent="0.2"/>
    <row r="60605" x14ac:dyDescent="0.2"/>
    <row r="60606" x14ac:dyDescent="0.2"/>
    <row r="60607" x14ac:dyDescent="0.2"/>
    <row r="60608" x14ac:dyDescent="0.2"/>
    <row r="60609" x14ac:dyDescent="0.2"/>
    <row r="60610" x14ac:dyDescent="0.2"/>
    <row r="60611" x14ac:dyDescent="0.2"/>
    <row r="60612" x14ac:dyDescent="0.2"/>
    <row r="60613" x14ac:dyDescent="0.2"/>
    <row r="60614" x14ac:dyDescent="0.2"/>
    <row r="60615" x14ac:dyDescent="0.2"/>
    <row r="60616" x14ac:dyDescent="0.2"/>
    <row r="60617" x14ac:dyDescent="0.2"/>
    <row r="60618" x14ac:dyDescent="0.2"/>
    <row r="60619" x14ac:dyDescent="0.2"/>
    <row r="60620" x14ac:dyDescent="0.2"/>
    <row r="60621" x14ac:dyDescent="0.2"/>
    <row r="60622" x14ac:dyDescent="0.2"/>
    <row r="60623" x14ac:dyDescent="0.2"/>
    <row r="60624" x14ac:dyDescent="0.2"/>
    <row r="60625" x14ac:dyDescent="0.2"/>
    <row r="60626" x14ac:dyDescent="0.2"/>
    <row r="60627" x14ac:dyDescent="0.2"/>
    <row r="60628" x14ac:dyDescent="0.2"/>
    <row r="60629" x14ac:dyDescent="0.2"/>
    <row r="60630" x14ac:dyDescent="0.2"/>
    <row r="60631" x14ac:dyDescent="0.2"/>
    <row r="60632" x14ac:dyDescent="0.2"/>
    <row r="60633" x14ac:dyDescent="0.2"/>
    <row r="60634" x14ac:dyDescent="0.2"/>
    <row r="60635" x14ac:dyDescent="0.2"/>
    <row r="60636" x14ac:dyDescent="0.2"/>
    <row r="60637" x14ac:dyDescent="0.2"/>
    <row r="60638" x14ac:dyDescent="0.2"/>
    <row r="60639" x14ac:dyDescent="0.2"/>
    <row r="60640" x14ac:dyDescent="0.2"/>
    <row r="60641" x14ac:dyDescent="0.2"/>
    <row r="60642" x14ac:dyDescent="0.2"/>
    <row r="60643" x14ac:dyDescent="0.2"/>
    <row r="60644" x14ac:dyDescent="0.2"/>
    <row r="60645" x14ac:dyDescent="0.2"/>
    <row r="60646" x14ac:dyDescent="0.2"/>
    <row r="60647" x14ac:dyDescent="0.2"/>
    <row r="60648" x14ac:dyDescent="0.2"/>
    <row r="60649" x14ac:dyDescent="0.2"/>
    <row r="60650" x14ac:dyDescent="0.2"/>
    <row r="60651" x14ac:dyDescent="0.2"/>
    <row r="60652" x14ac:dyDescent="0.2"/>
    <row r="60653" x14ac:dyDescent="0.2"/>
    <row r="60654" x14ac:dyDescent="0.2"/>
    <row r="60655" x14ac:dyDescent="0.2"/>
    <row r="60656" x14ac:dyDescent="0.2"/>
    <row r="60657" x14ac:dyDescent="0.2"/>
    <row r="60658" x14ac:dyDescent="0.2"/>
    <row r="60659" x14ac:dyDescent="0.2"/>
    <row r="60660" x14ac:dyDescent="0.2"/>
    <row r="60661" x14ac:dyDescent="0.2"/>
    <row r="60662" x14ac:dyDescent="0.2"/>
    <row r="60663" x14ac:dyDescent="0.2"/>
    <row r="60664" x14ac:dyDescent="0.2"/>
    <row r="60665" x14ac:dyDescent="0.2"/>
    <row r="60666" x14ac:dyDescent="0.2"/>
    <row r="60667" x14ac:dyDescent="0.2"/>
    <row r="60668" x14ac:dyDescent="0.2"/>
    <row r="60669" x14ac:dyDescent="0.2"/>
    <row r="60670" x14ac:dyDescent="0.2"/>
    <row r="60671" x14ac:dyDescent="0.2"/>
    <row r="60672" x14ac:dyDescent="0.2"/>
    <row r="60673" x14ac:dyDescent="0.2"/>
    <row r="60674" x14ac:dyDescent="0.2"/>
    <row r="60675" x14ac:dyDescent="0.2"/>
    <row r="60676" x14ac:dyDescent="0.2"/>
    <row r="60677" x14ac:dyDescent="0.2"/>
    <row r="60678" x14ac:dyDescent="0.2"/>
    <row r="60679" x14ac:dyDescent="0.2"/>
    <row r="60680" x14ac:dyDescent="0.2"/>
    <row r="60681" x14ac:dyDescent="0.2"/>
    <row r="60682" x14ac:dyDescent="0.2"/>
    <row r="60683" x14ac:dyDescent="0.2"/>
    <row r="60684" x14ac:dyDescent="0.2"/>
    <row r="60685" x14ac:dyDescent="0.2"/>
    <row r="60686" x14ac:dyDescent="0.2"/>
    <row r="60687" x14ac:dyDescent="0.2"/>
    <row r="60688" x14ac:dyDescent="0.2"/>
    <row r="60689" x14ac:dyDescent="0.2"/>
    <row r="60690" x14ac:dyDescent="0.2"/>
    <row r="60691" x14ac:dyDescent="0.2"/>
    <row r="60692" x14ac:dyDescent="0.2"/>
    <row r="60693" x14ac:dyDescent="0.2"/>
    <row r="60694" x14ac:dyDescent="0.2"/>
    <row r="60695" x14ac:dyDescent="0.2"/>
    <row r="60696" x14ac:dyDescent="0.2"/>
    <row r="60697" x14ac:dyDescent="0.2"/>
    <row r="60698" x14ac:dyDescent="0.2"/>
    <row r="60699" x14ac:dyDescent="0.2"/>
    <row r="60700" x14ac:dyDescent="0.2"/>
    <row r="60701" x14ac:dyDescent="0.2"/>
    <row r="60702" x14ac:dyDescent="0.2"/>
    <row r="60703" x14ac:dyDescent="0.2"/>
    <row r="60704" x14ac:dyDescent="0.2"/>
    <row r="60705" x14ac:dyDescent="0.2"/>
    <row r="60706" x14ac:dyDescent="0.2"/>
    <row r="60707" x14ac:dyDescent="0.2"/>
    <row r="60708" x14ac:dyDescent="0.2"/>
    <row r="60709" x14ac:dyDescent="0.2"/>
    <row r="60710" x14ac:dyDescent="0.2"/>
    <row r="60711" x14ac:dyDescent="0.2"/>
    <row r="60712" x14ac:dyDescent="0.2"/>
    <row r="60713" x14ac:dyDescent="0.2"/>
    <row r="60714" x14ac:dyDescent="0.2"/>
    <row r="60715" x14ac:dyDescent="0.2"/>
    <row r="60716" x14ac:dyDescent="0.2"/>
    <row r="60717" x14ac:dyDescent="0.2"/>
    <row r="60718" x14ac:dyDescent="0.2"/>
    <row r="60719" x14ac:dyDescent="0.2"/>
    <row r="60720" x14ac:dyDescent="0.2"/>
    <row r="60721" x14ac:dyDescent="0.2"/>
    <row r="60722" x14ac:dyDescent="0.2"/>
    <row r="60723" x14ac:dyDescent="0.2"/>
    <row r="60724" x14ac:dyDescent="0.2"/>
    <row r="60725" x14ac:dyDescent="0.2"/>
    <row r="60726" x14ac:dyDescent="0.2"/>
    <row r="60727" x14ac:dyDescent="0.2"/>
    <row r="60728" x14ac:dyDescent="0.2"/>
    <row r="60729" x14ac:dyDescent="0.2"/>
    <row r="60730" x14ac:dyDescent="0.2"/>
    <row r="60731" x14ac:dyDescent="0.2"/>
    <row r="60732" x14ac:dyDescent="0.2"/>
    <row r="60733" x14ac:dyDescent="0.2"/>
    <row r="60734" x14ac:dyDescent="0.2"/>
    <row r="60735" x14ac:dyDescent="0.2"/>
    <row r="60736" x14ac:dyDescent="0.2"/>
    <row r="60737" x14ac:dyDescent="0.2"/>
    <row r="60738" x14ac:dyDescent="0.2"/>
    <row r="60739" x14ac:dyDescent="0.2"/>
    <row r="60740" x14ac:dyDescent="0.2"/>
    <row r="60741" x14ac:dyDescent="0.2"/>
    <row r="60742" x14ac:dyDescent="0.2"/>
    <row r="60743" x14ac:dyDescent="0.2"/>
    <row r="60744" x14ac:dyDescent="0.2"/>
    <row r="60745" x14ac:dyDescent="0.2"/>
    <row r="60746" x14ac:dyDescent="0.2"/>
    <row r="60747" x14ac:dyDescent="0.2"/>
    <row r="60748" x14ac:dyDescent="0.2"/>
    <row r="60749" x14ac:dyDescent="0.2"/>
    <row r="60750" x14ac:dyDescent="0.2"/>
    <row r="60751" x14ac:dyDescent="0.2"/>
    <row r="60752" x14ac:dyDescent="0.2"/>
    <row r="60753" x14ac:dyDescent="0.2"/>
    <row r="60754" x14ac:dyDescent="0.2"/>
    <row r="60755" x14ac:dyDescent="0.2"/>
    <row r="60756" x14ac:dyDescent="0.2"/>
    <row r="60757" x14ac:dyDescent="0.2"/>
    <row r="60758" x14ac:dyDescent="0.2"/>
    <row r="60759" x14ac:dyDescent="0.2"/>
    <row r="60760" x14ac:dyDescent="0.2"/>
    <row r="60761" x14ac:dyDescent="0.2"/>
    <row r="60762" x14ac:dyDescent="0.2"/>
    <row r="60763" x14ac:dyDescent="0.2"/>
    <row r="60764" x14ac:dyDescent="0.2"/>
    <row r="60765" x14ac:dyDescent="0.2"/>
    <row r="60766" x14ac:dyDescent="0.2"/>
    <row r="60767" x14ac:dyDescent="0.2"/>
    <row r="60768" x14ac:dyDescent="0.2"/>
    <row r="60769" x14ac:dyDescent="0.2"/>
    <row r="60770" x14ac:dyDescent="0.2"/>
    <row r="60771" x14ac:dyDescent="0.2"/>
    <row r="60772" x14ac:dyDescent="0.2"/>
    <row r="60773" x14ac:dyDescent="0.2"/>
    <row r="60774" x14ac:dyDescent="0.2"/>
    <row r="60775" x14ac:dyDescent="0.2"/>
    <row r="60776" x14ac:dyDescent="0.2"/>
    <row r="60777" x14ac:dyDescent="0.2"/>
    <row r="60778" x14ac:dyDescent="0.2"/>
    <row r="60779" x14ac:dyDescent="0.2"/>
    <row r="60780" x14ac:dyDescent="0.2"/>
    <row r="60781" x14ac:dyDescent="0.2"/>
    <row r="60782" x14ac:dyDescent="0.2"/>
    <row r="60783" x14ac:dyDescent="0.2"/>
    <row r="60784" x14ac:dyDescent="0.2"/>
    <row r="60785" x14ac:dyDescent="0.2"/>
    <row r="60786" x14ac:dyDescent="0.2"/>
    <row r="60787" x14ac:dyDescent="0.2"/>
    <row r="60788" x14ac:dyDescent="0.2"/>
    <row r="60789" x14ac:dyDescent="0.2"/>
    <row r="60790" x14ac:dyDescent="0.2"/>
    <row r="60791" x14ac:dyDescent="0.2"/>
    <row r="60792" x14ac:dyDescent="0.2"/>
    <row r="60793" x14ac:dyDescent="0.2"/>
    <row r="60794" x14ac:dyDescent="0.2"/>
    <row r="60795" x14ac:dyDescent="0.2"/>
    <row r="60796" x14ac:dyDescent="0.2"/>
    <row r="60797" x14ac:dyDescent="0.2"/>
    <row r="60798" x14ac:dyDescent="0.2"/>
    <row r="60799" x14ac:dyDescent="0.2"/>
    <row r="60800" x14ac:dyDescent="0.2"/>
    <row r="60801" x14ac:dyDescent="0.2"/>
    <row r="60802" x14ac:dyDescent="0.2"/>
    <row r="60803" x14ac:dyDescent="0.2"/>
    <row r="60804" x14ac:dyDescent="0.2"/>
    <row r="60805" x14ac:dyDescent="0.2"/>
    <row r="60806" x14ac:dyDescent="0.2"/>
    <row r="60807" x14ac:dyDescent="0.2"/>
    <row r="60808" x14ac:dyDescent="0.2"/>
    <row r="60809" x14ac:dyDescent="0.2"/>
    <row r="60810" x14ac:dyDescent="0.2"/>
    <row r="60811" x14ac:dyDescent="0.2"/>
    <row r="60812" x14ac:dyDescent="0.2"/>
    <row r="60813" x14ac:dyDescent="0.2"/>
    <row r="60814" x14ac:dyDescent="0.2"/>
    <row r="60815" x14ac:dyDescent="0.2"/>
    <row r="60816" x14ac:dyDescent="0.2"/>
    <row r="60817" x14ac:dyDescent="0.2"/>
    <row r="60818" x14ac:dyDescent="0.2"/>
    <row r="60819" x14ac:dyDescent="0.2"/>
    <row r="60820" x14ac:dyDescent="0.2"/>
    <row r="60821" x14ac:dyDescent="0.2"/>
    <row r="60822" x14ac:dyDescent="0.2"/>
    <row r="60823" x14ac:dyDescent="0.2"/>
    <row r="60824" x14ac:dyDescent="0.2"/>
    <row r="60825" x14ac:dyDescent="0.2"/>
    <row r="60826" x14ac:dyDescent="0.2"/>
    <row r="60827" x14ac:dyDescent="0.2"/>
    <row r="60828" x14ac:dyDescent="0.2"/>
    <row r="60829" x14ac:dyDescent="0.2"/>
    <row r="60830" x14ac:dyDescent="0.2"/>
    <row r="60831" x14ac:dyDescent="0.2"/>
    <row r="60832" x14ac:dyDescent="0.2"/>
    <row r="60833" x14ac:dyDescent="0.2"/>
    <row r="60834" x14ac:dyDescent="0.2"/>
    <row r="60835" x14ac:dyDescent="0.2"/>
    <row r="60836" x14ac:dyDescent="0.2"/>
    <row r="60837" x14ac:dyDescent="0.2"/>
    <row r="60838" x14ac:dyDescent="0.2"/>
    <row r="60839" x14ac:dyDescent="0.2"/>
    <row r="60840" x14ac:dyDescent="0.2"/>
    <row r="60841" x14ac:dyDescent="0.2"/>
    <row r="60842" x14ac:dyDescent="0.2"/>
    <row r="60843" x14ac:dyDescent="0.2"/>
    <row r="60844" x14ac:dyDescent="0.2"/>
    <row r="60845" x14ac:dyDescent="0.2"/>
    <row r="60846" x14ac:dyDescent="0.2"/>
    <row r="60847" x14ac:dyDescent="0.2"/>
    <row r="60848" x14ac:dyDescent="0.2"/>
    <row r="60849" x14ac:dyDescent="0.2"/>
    <row r="60850" x14ac:dyDescent="0.2"/>
    <row r="60851" x14ac:dyDescent="0.2"/>
    <row r="60852" x14ac:dyDescent="0.2"/>
    <row r="60853" x14ac:dyDescent="0.2"/>
    <row r="60854" x14ac:dyDescent="0.2"/>
    <row r="60855" x14ac:dyDescent="0.2"/>
    <row r="60856" x14ac:dyDescent="0.2"/>
    <row r="60857" x14ac:dyDescent="0.2"/>
    <row r="60858" x14ac:dyDescent="0.2"/>
    <row r="60859" x14ac:dyDescent="0.2"/>
    <row r="60860" x14ac:dyDescent="0.2"/>
    <row r="60861" x14ac:dyDescent="0.2"/>
    <row r="60862" x14ac:dyDescent="0.2"/>
    <row r="60863" x14ac:dyDescent="0.2"/>
    <row r="60864" x14ac:dyDescent="0.2"/>
    <row r="60865" x14ac:dyDescent="0.2"/>
    <row r="60866" x14ac:dyDescent="0.2"/>
    <row r="60867" x14ac:dyDescent="0.2"/>
    <row r="60868" x14ac:dyDescent="0.2"/>
    <row r="60869" x14ac:dyDescent="0.2"/>
    <row r="60870" x14ac:dyDescent="0.2"/>
    <row r="60871" x14ac:dyDescent="0.2"/>
    <row r="60872" x14ac:dyDescent="0.2"/>
    <row r="60873" x14ac:dyDescent="0.2"/>
    <row r="60874" x14ac:dyDescent="0.2"/>
    <row r="60875" x14ac:dyDescent="0.2"/>
    <row r="60876" x14ac:dyDescent="0.2"/>
    <row r="60877" x14ac:dyDescent="0.2"/>
    <row r="60878" x14ac:dyDescent="0.2"/>
    <row r="60879" x14ac:dyDescent="0.2"/>
    <row r="60880" x14ac:dyDescent="0.2"/>
    <row r="60881" x14ac:dyDescent="0.2"/>
    <row r="60882" x14ac:dyDescent="0.2"/>
    <row r="60883" x14ac:dyDescent="0.2"/>
    <row r="60884" x14ac:dyDescent="0.2"/>
    <row r="60885" x14ac:dyDescent="0.2"/>
    <row r="60886" x14ac:dyDescent="0.2"/>
    <row r="60887" x14ac:dyDescent="0.2"/>
    <row r="60888" x14ac:dyDescent="0.2"/>
    <row r="60889" x14ac:dyDescent="0.2"/>
    <row r="60890" x14ac:dyDescent="0.2"/>
    <row r="60891" x14ac:dyDescent="0.2"/>
    <row r="60892" x14ac:dyDescent="0.2"/>
    <row r="60893" x14ac:dyDescent="0.2"/>
    <row r="60894" x14ac:dyDescent="0.2"/>
    <row r="60895" x14ac:dyDescent="0.2"/>
    <row r="60896" x14ac:dyDescent="0.2"/>
    <row r="60897" x14ac:dyDescent="0.2"/>
    <row r="60898" x14ac:dyDescent="0.2"/>
    <row r="60899" x14ac:dyDescent="0.2"/>
    <row r="60900" x14ac:dyDescent="0.2"/>
    <row r="60901" x14ac:dyDescent="0.2"/>
    <row r="60902" x14ac:dyDescent="0.2"/>
    <row r="60903" x14ac:dyDescent="0.2"/>
    <row r="60904" x14ac:dyDescent="0.2"/>
    <row r="60905" x14ac:dyDescent="0.2"/>
    <row r="60906" x14ac:dyDescent="0.2"/>
    <row r="60907" x14ac:dyDescent="0.2"/>
    <row r="60908" x14ac:dyDescent="0.2"/>
    <row r="60909" x14ac:dyDescent="0.2"/>
    <row r="60910" x14ac:dyDescent="0.2"/>
    <row r="60911" x14ac:dyDescent="0.2"/>
    <row r="60912" x14ac:dyDescent="0.2"/>
    <row r="60913" x14ac:dyDescent="0.2"/>
    <row r="60914" x14ac:dyDescent="0.2"/>
    <row r="60915" x14ac:dyDescent="0.2"/>
    <row r="60916" x14ac:dyDescent="0.2"/>
    <row r="60917" x14ac:dyDescent="0.2"/>
    <row r="60918" x14ac:dyDescent="0.2"/>
    <row r="60919" x14ac:dyDescent="0.2"/>
    <row r="60920" x14ac:dyDescent="0.2"/>
    <row r="60921" x14ac:dyDescent="0.2"/>
    <row r="60922" x14ac:dyDescent="0.2"/>
    <row r="60923" x14ac:dyDescent="0.2"/>
    <row r="60924" x14ac:dyDescent="0.2"/>
    <row r="60925" x14ac:dyDescent="0.2"/>
    <row r="60926" x14ac:dyDescent="0.2"/>
    <row r="60927" x14ac:dyDescent="0.2"/>
    <row r="60928" x14ac:dyDescent="0.2"/>
    <row r="60929" x14ac:dyDescent="0.2"/>
    <row r="60930" x14ac:dyDescent="0.2"/>
    <row r="60931" x14ac:dyDescent="0.2"/>
    <row r="60932" x14ac:dyDescent="0.2"/>
    <row r="60933" x14ac:dyDescent="0.2"/>
    <row r="60934" x14ac:dyDescent="0.2"/>
    <row r="60935" x14ac:dyDescent="0.2"/>
    <row r="60936" x14ac:dyDescent="0.2"/>
    <row r="60937" x14ac:dyDescent="0.2"/>
    <row r="60938" x14ac:dyDescent="0.2"/>
    <row r="60939" x14ac:dyDescent="0.2"/>
    <row r="60940" x14ac:dyDescent="0.2"/>
    <row r="60941" x14ac:dyDescent="0.2"/>
    <row r="60942" x14ac:dyDescent="0.2"/>
    <row r="60943" x14ac:dyDescent="0.2"/>
    <row r="60944" x14ac:dyDescent="0.2"/>
    <row r="60945" x14ac:dyDescent="0.2"/>
    <row r="60946" x14ac:dyDescent="0.2"/>
    <row r="60947" x14ac:dyDescent="0.2"/>
    <row r="60948" x14ac:dyDescent="0.2"/>
    <row r="60949" x14ac:dyDescent="0.2"/>
    <row r="60950" x14ac:dyDescent="0.2"/>
    <row r="60951" x14ac:dyDescent="0.2"/>
    <row r="60952" x14ac:dyDescent="0.2"/>
    <row r="60953" x14ac:dyDescent="0.2"/>
    <row r="60954" x14ac:dyDescent="0.2"/>
    <row r="60955" x14ac:dyDescent="0.2"/>
    <row r="60956" x14ac:dyDescent="0.2"/>
    <row r="60957" x14ac:dyDescent="0.2"/>
    <row r="60958" x14ac:dyDescent="0.2"/>
    <row r="60959" x14ac:dyDescent="0.2"/>
    <row r="60960" x14ac:dyDescent="0.2"/>
    <row r="60961" x14ac:dyDescent="0.2"/>
    <row r="60962" x14ac:dyDescent="0.2"/>
    <row r="60963" x14ac:dyDescent="0.2"/>
    <row r="60964" x14ac:dyDescent="0.2"/>
    <row r="60965" x14ac:dyDescent="0.2"/>
    <row r="60966" x14ac:dyDescent="0.2"/>
    <row r="60967" x14ac:dyDescent="0.2"/>
    <row r="60968" x14ac:dyDescent="0.2"/>
    <row r="60969" x14ac:dyDescent="0.2"/>
    <row r="60970" x14ac:dyDescent="0.2"/>
    <row r="60971" x14ac:dyDescent="0.2"/>
    <row r="60972" x14ac:dyDescent="0.2"/>
    <row r="60973" x14ac:dyDescent="0.2"/>
    <row r="60974" x14ac:dyDescent="0.2"/>
    <row r="60975" x14ac:dyDescent="0.2"/>
    <row r="60976" x14ac:dyDescent="0.2"/>
    <row r="60977" x14ac:dyDescent="0.2"/>
    <row r="60978" x14ac:dyDescent="0.2"/>
    <row r="60979" x14ac:dyDescent="0.2"/>
    <row r="60980" x14ac:dyDescent="0.2"/>
    <row r="60981" x14ac:dyDescent="0.2"/>
    <row r="60982" x14ac:dyDescent="0.2"/>
    <row r="60983" x14ac:dyDescent="0.2"/>
    <row r="60984" x14ac:dyDescent="0.2"/>
    <row r="60985" x14ac:dyDescent="0.2"/>
    <row r="60986" x14ac:dyDescent="0.2"/>
    <row r="60987" x14ac:dyDescent="0.2"/>
    <row r="60988" x14ac:dyDescent="0.2"/>
    <row r="60989" x14ac:dyDescent="0.2"/>
    <row r="60990" x14ac:dyDescent="0.2"/>
    <row r="60991" x14ac:dyDescent="0.2"/>
    <row r="60992" x14ac:dyDescent="0.2"/>
    <row r="60993" x14ac:dyDescent="0.2"/>
    <row r="60994" x14ac:dyDescent="0.2"/>
    <row r="60995" x14ac:dyDescent="0.2"/>
    <row r="60996" x14ac:dyDescent="0.2"/>
    <row r="60997" x14ac:dyDescent="0.2"/>
    <row r="60998" x14ac:dyDescent="0.2"/>
    <row r="60999" x14ac:dyDescent="0.2"/>
    <row r="61000" x14ac:dyDescent="0.2"/>
    <row r="61001" x14ac:dyDescent="0.2"/>
    <row r="61002" x14ac:dyDescent="0.2"/>
    <row r="61003" x14ac:dyDescent="0.2"/>
    <row r="61004" x14ac:dyDescent="0.2"/>
    <row r="61005" x14ac:dyDescent="0.2"/>
    <row r="61006" x14ac:dyDescent="0.2"/>
    <row r="61007" x14ac:dyDescent="0.2"/>
    <row r="61008" x14ac:dyDescent="0.2"/>
    <row r="61009" x14ac:dyDescent="0.2"/>
    <row r="61010" x14ac:dyDescent="0.2"/>
    <row r="61011" x14ac:dyDescent="0.2"/>
    <row r="61012" x14ac:dyDescent="0.2"/>
    <row r="61013" x14ac:dyDescent="0.2"/>
    <row r="61014" x14ac:dyDescent="0.2"/>
    <row r="61015" x14ac:dyDescent="0.2"/>
    <row r="61016" x14ac:dyDescent="0.2"/>
    <row r="61017" x14ac:dyDescent="0.2"/>
    <row r="61018" x14ac:dyDescent="0.2"/>
    <row r="61019" x14ac:dyDescent="0.2"/>
    <row r="61020" x14ac:dyDescent="0.2"/>
    <row r="61021" x14ac:dyDescent="0.2"/>
    <row r="61022" x14ac:dyDescent="0.2"/>
    <row r="61023" x14ac:dyDescent="0.2"/>
    <row r="61024" x14ac:dyDescent="0.2"/>
    <row r="61025" x14ac:dyDescent="0.2"/>
    <row r="61026" x14ac:dyDescent="0.2"/>
    <row r="61027" x14ac:dyDescent="0.2"/>
    <row r="61028" x14ac:dyDescent="0.2"/>
    <row r="61029" x14ac:dyDescent="0.2"/>
    <row r="61030" x14ac:dyDescent="0.2"/>
    <row r="61031" x14ac:dyDescent="0.2"/>
    <row r="61032" x14ac:dyDescent="0.2"/>
    <row r="61033" x14ac:dyDescent="0.2"/>
    <row r="61034" x14ac:dyDescent="0.2"/>
    <row r="61035" x14ac:dyDescent="0.2"/>
    <row r="61036" x14ac:dyDescent="0.2"/>
    <row r="61037" x14ac:dyDescent="0.2"/>
    <row r="61038" x14ac:dyDescent="0.2"/>
    <row r="61039" x14ac:dyDescent="0.2"/>
    <row r="61040" x14ac:dyDescent="0.2"/>
    <row r="61041" x14ac:dyDescent="0.2"/>
    <row r="61042" x14ac:dyDescent="0.2"/>
    <row r="61043" x14ac:dyDescent="0.2"/>
    <row r="61044" x14ac:dyDescent="0.2"/>
    <row r="61045" x14ac:dyDescent="0.2"/>
    <row r="61046" x14ac:dyDescent="0.2"/>
    <row r="61047" x14ac:dyDescent="0.2"/>
    <row r="61048" x14ac:dyDescent="0.2"/>
    <row r="61049" x14ac:dyDescent="0.2"/>
    <row r="61050" x14ac:dyDescent="0.2"/>
    <row r="61051" x14ac:dyDescent="0.2"/>
    <row r="61052" x14ac:dyDescent="0.2"/>
    <row r="61053" x14ac:dyDescent="0.2"/>
    <row r="61054" x14ac:dyDescent="0.2"/>
    <row r="61055" x14ac:dyDescent="0.2"/>
    <row r="61056" x14ac:dyDescent="0.2"/>
    <row r="61057" x14ac:dyDescent="0.2"/>
    <row r="61058" x14ac:dyDescent="0.2"/>
    <row r="61059" x14ac:dyDescent="0.2"/>
    <row r="61060" x14ac:dyDescent="0.2"/>
    <row r="61061" x14ac:dyDescent="0.2"/>
    <row r="61062" x14ac:dyDescent="0.2"/>
    <row r="61063" x14ac:dyDescent="0.2"/>
    <row r="61064" x14ac:dyDescent="0.2"/>
    <row r="61065" x14ac:dyDescent="0.2"/>
    <row r="61066" x14ac:dyDescent="0.2"/>
    <row r="61067" x14ac:dyDescent="0.2"/>
    <row r="61068" x14ac:dyDescent="0.2"/>
    <row r="61069" x14ac:dyDescent="0.2"/>
    <row r="61070" x14ac:dyDescent="0.2"/>
    <row r="61071" x14ac:dyDescent="0.2"/>
    <row r="61072" x14ac:dyDescent="0.2"/>
    <row r="61073" x14ac:dyDescent="0.2"/>
    <row r="61074" x14ac:dyDescent="0.2"/>
    <row r="61075" x14ac:dyDescent="0.2"/>
    <row r="61076" x14ac:dyDescent="0.2"/>
    <row r="61077" x14ac:dyDescent="0.2"/>
    <row r="61078" x14ac:dyDescent="0.2"/>
    <row r="61079" x14ac:dyDescent="0.2"/>
    <row r="61080" x14ac:dyDescent="0.2"/>
    <row r="61081" x14ac:dyDescent="0.2"/>
    <row r="61082" x14ac:dyDescent="0.2"/>
    <row r="61083" x14ac:dyDescent="0.2"/>
    <row r="61084" x14ac:dyDescent="0.2"/>
    <row r="61085" x14ac:dyDescent="0.2"/>
    <row r="61086" x14ac:dyDescent="0.2"/>
    <row r="61087" x14ac:dyDescent="0.2"/>
    <row r="61088" x14ac:dyDescent="0.2"/>
    <row r="61089" x14ac:dyDescent="0.2"/>
    <row r="61090" x14ac:dyDescent="0.2"/>
    <row r="61091" x14ac:dyDescent="0.2"/>
    <row r="61092" x14ac:dyDescent="0.2"/>
    <row r="61093" x14ac:dyDescent="0.2"/>
    <row r="61094" x14ac:dyDescent="0.2"/>
    <row r="61095" x14ac:dyDescent="0.2"/>
    <row r="61096" x14ac:dyDescent="0.2"/>
    <row r="61097" x14ac:dyDescent="0.2"/>
    <row r="61098" x14ac:dyDescent="0.2"/>
    <row r="61099" x14ac:dyDescent="0.2"/>
    <row r="61100" x14ac:dyDescent="0.2"/>
    <row r="61101" x14ac:dyDescent="0.2"/>
    <row r="61102" x14ac:dyDescent="0.2"/>
    <row r="61103" x14ac:dyDescent="0.2"/>
    <row r="61104" x14ac:dyDescent="0.2"/>
    <row r="61105" x14ac:dyDescent="0.2"/>
    <row r="61106" x14ac:dyDescent="0.2"/>
    <row r="61107" x14ac:dyDescent="0.2"/>
    <row r="61108" x14ac:dyDescent="0.2"/>
    <row r="61109" x14ac:dyDescent="0.2"/>
    <row r="61110" x14ac:dyDescent="0.2"/>
    <row r="61111" x14ac:dyDescent="0.2"/>
    <row r="61112" x14ac:dyDescent="0.2"/>
    <row r="61113" x14ac:dyDescent="0.2"/>
    <row r="61114" x14ac:dyDescent="0.2"/>
    <row r="61115" x14ac:dyDescent="0.2"/>
    <row r="61116" x14ac:dyDescent="0.2"/>
    <row r="61117" x14ac:dyDescent="0.2"/>
    <row r="61118" x14ac:dyDescent="0.2"/>
    <row r="61119" x14ac:dyDescent="0.2"/>
    <row r="61120" x14ac:dyDescent="0.2"/>
    <row r="61121" x14ac:dyDescent="0.2"/>
    <row r="61122" x14ac:dyDescent="0.2"/>
    <row r="61123" x14ac:dyDescent="0.2"/>
    <row r="61124" x14ac:dyDescent="0.2"/>
    <row r="61125" x14ac:dyDescent="0.2"/>
    <row r="61126" x14ac:dyDescent="0.2"/>
    <row r="61127" x14ac:dyDescent="0.2"/>
    <row r="61128" x14ac:dyDescent="0.2"/>
    <row r="61129" x14ac:dyDescent="0.2"/>
    <row r="61130" x14ac:dyDescent="0.2"/>
    <row r="61131" x14ac:dyDescent="0.2"/>
    <row r="61132" x14ac:dyDescent="0.2"/>
    <row r="61133" x14ac:dyDescent="0.2"/>
    <row r="61134" x14ac:dyDescent="0.2"/>
    <row r="61135" x14ac:dyDescent="0.2"/>
    <row r="61136" x14ac:dyDescent="0.2"/>
    <row r="61137" x14ac:dyDescent="0.2"/>
    <row r="61138" x14ac:dyDescent="0.2"/>
    <row r="61139" x14ac:dyDescent="0.2"/>
    <row r="61140" x14ac:dyDescent="0.2"/>
    <row r="61141" x14ac:dyDescent="0.2"/>
    <row r="61142" x14ac:dyDescent="0.2"/>
    <row r="61143" x14ac:dyDescent="0.2"/>
    <row r="61144" x14ac:dyDescent="0.2"/>
    <row r="61145" x14ac:dyDescent="0.2"/>
    <row r="61146" x14ac:dyDescent="0.2"/>
    <row r="61147" x14ac:dyDescent="0.2"/>
    <row r="61148" x14ac:dyDescent="0.2"/>
    <row r="61149" x14ac:dyDescent="0.2"/>
    <row r="61150" x14ac:dyDescent="0.2"/>
    <row r="61151" x14ac:dyDescent="0.2"/>
    <row r="61152" x14ac:dyDescent="0.2"/>
    <row r="61153" x14ac:dyDescent="0.2"/>
    <row r="61154" x14ac:dyDescent="0.2"/>
    <row r="61155" x14ac:dyDescent="0.2"/>
    <row r="61156" x14ac:dyDescent="0.2"/>
    <row r="61157" x14ac:dyDescent="0.2"/>
    <row r="61158" x14ac:dyDescent="0.2"/>
    <row r="61159" x14ac:dyDescent="0.2"/>
    <row r="61160" x14ac:dyDescent="0.2"/>
    <row r="61161" x14ac:dyDescent="0.2"/>
    <row r="61162" x14ac:dyDescent="0.2"/>
    <row r="61163" x14ac:dyDescent="0.2"/>
    <row r="61164" x14ac:dyDescent="0.2"/>
    <row r="61165" x14ac:dyDescent="0.2"/>
    <row r="61166" x14ac:dyDescent="0.2"/>
    <row r="61167" x14ac:dyDescent="0.2"/>
    <row r="61168" x14ac:dyDescent="0.2"/>
    <row r="61169" x14ac:dyDescent="0.2"/>
    <row r="61170" x14ac:dyDescent="0.2"/>
    <row r="61171" x14ac:dyDescent="0.2"/>
    <row r="61172" x14ac:dyDescent="0.2"/>
    <row r="61173" x14ac:dyDescent="0.2"/>
    <row r="61174" x14ac:dyDescent="0.2"/>
    <row r="61175" x14ac:dyDescent="0.2"/>
    <row r="61176" x14ac:dyDescent="0.2"/>
    <row r="61177" x14ac:dyDescent="0.2"/>
    <row r="61178" x14ac:dyDescent="0.2"/>
    <row r="61179" x14ac:dyDescent="0.2"/>
    <row r="61180" x14ac:dyDescent="0.2"/>
    <row r="61181" x14ac:dyDescent="0.2"/>
    <row r="61182" x14ac:dyDescent="0.2"/>
    <row r="61183" x14ac:dyDescent="0.2"/>
    <row r="61184" x14ac:dyDescent="0.2"/>
    <row r="61185" x14ac:dyDescent="0.2"/>
    <row r="61186" x14ac:dyDescent="0.2"/>
    <row r="61187" x14ac:dyDescent="0.2"/>
    <row r="61188" x14ac:dyDescent="0.2"/>
    <row r="61189" x14ac:dyDescent="0.2"/>
    <row r="61190" x14ac:dyDescent="0.2"/>
    <row r="61191" x14ac:dyDescent="0.2"/>
    <row r="61192" x14ac:dyDescent="0.2"/>
    <row r="61193" x14ac:dyDescent="0.2"/>
    <row r="61194" x14ac:dyDescent="0.2"/>
    <row r="61195" x14ac:dyDescent="0.2"/>
    <row r="61196" x14ac:dyDescent="0.2"/>
    <row r="61197" x14ac:dyDescent="0.2"/>
    <row r="61198" x14ac:dyDescent="0.2"/>
    <row r="61199" x14ac:dyDescent="0.2"/>
    <row r="61200" x14ac:dyDescent="0.2"/>
    <row r="61201" x14ac:dyDescent="0.2"/>
    <row r="61202" x14ac:dyDescent="0.2"/>
    <row r="61203" x14ac:dyDescent="0.2"/>
    <row r="61204" x14ac:dyDescent="0.2"/>
    <row r="61205" x14ac:dyDescent="0.2"/>
    <row r="61206" x14ac:dyDescent="0.2"/>
    <row r="61207" x14ac:dyDescent="0.2"/>
    <row r="61208" x14ac:dyDescent="0.2"/>
    <row r="61209" x14ac:dyDescent="0.2"/>
    <row r="61210" x14ac:dyDescent="0.2"/>
    <row r="61211" x14ac:dyDescent="0.2"/>
    <row r="61212" x14ac:dyDescent="0.2"/>
    <row r="61213" x14ac:dyDescent="0.2"/>
    <row r="61214" x14ac:dyDescent="0.2"/>
    <row r="61215" x14ac:dyDescent="0.2"/>
    <row r="61216" x14ac:dyDescent="0.2"/>
    <row r="61217" x14ac:dyDescent="0.2"/>
    <row r="61218" x14ac:dyDescent="0.2"/>
    <row r="61219" x14ac:dyDescent="0.2"/>
    <row r="61220" x14ac:dyDescent="0.2"/>
    <row r="61221" x14ac:dyDescent="0.2"/>
    <row r="61222" x14ac:dyDescent="0.2"/>
    <row r="61223" x14ac:dyDescent="0.2"/>
    <row r="61224" x14ac:dyDescent="0.2"/>
    <row r="61225" x14ac:dyDescent="0.2"/>
    <row r="61226" x14ac:dyDescent="0.2"/>
    <row r="61227" x14ac:dyDescent="0.2"/>
    <row r="61228" x14ac:dyDescent="0.2"/>
    <row r="61229" x14ac:dyDescent="0.2"/>
    <row r="61230" x14ac:dyDescent="0.2"/>
    <row r="61231" x14ac:dyDescent="0.2"/>
    <row r="61232" x14ac:dyDescent="0.2"/>
    <row r="61233" x14ac:dyDescent="0.2"/>
    <row r="61234" x14ac:dyDescent="0.2"/>
    <row r="61235" x14ac:dyDescent="0.2"/>
    <row r="61236" x14ac:dyDescent="0.2"/>
    <row r="61237" x14ac:dyDescent="0.2"/>
    <row r="61238" x14ac:dyDescent="0.2"/>
    <row r="61239" x14ac:dyDescent="0.2"/>
    <row r="61240" x14ac:dyDescent="0.2"/>
    <row r="61241" x14ac:dyDescent="0.2"/>
    <row r="61242" x14ac:dyDescent="0.2"/>
    <row r="61243" x14ac:dyDescent="0.2"/>
    <row r="61244" x14ac:dyDescent="0.2"/>
    <row r="61245" x14ac:dyDescent="0.2"/>
    <row r="61246" x14ac:dyDescent="0.2"/>
    <row r="61247" x14ac:dyDescent="0.2"/>
    <row r="61248" x14ac:dyDescent="0.2"/>
    <row r="61249" x14ac:dyDescent="0.2"/>
    <row r="61250" x14ac:dyDescent="0.2"/>
    <row r="61251" x14ac:dyDescent="0.2"/>
    <row r="61252" x14ac:dyDescent="0.2"/>
    <row r="61253" x14ac:dyDescent="0.2"/>
    <row r="61254" x14ac:dyDescent="0.2"/>
    <row r="61255" x14ac:dyDescent="0.2"/>
    <row r="61256" x14ac:dyDescent="0.2"/>
    <row r="61257" x14ac:dyDescent="0.2"/>
    <row r="61258" x14ac:dyDescent="0.2"/>
    <row r="61259" x14ac:dyDescent="0.2"/>
    <row r="61260" x14ac:dyDescent="0.2"/>
    <row r="61261" x14ac:dyDescent="0.2"/>
    <row r="61262" x14ac:dyDescent="0.2"/>
    <row r="61263" x14ac:dyDescent="0.2"/>
    <row r="61264" x14ac:dyDescent="0.2"/>
    <row r="61265" x14ac:dyDescent="0.2"/>
    <row r="61266" x14ac:dyDescent="0.2"/>
    <row r="61267" x14ac:dyDescent="0.2"/>
    <row r="61268" x14ac:dyDescent="0.2"/>
    <row r="61269" x14ac:dyDescent="0.2"/>
    <row r="61270" x14ac:dyDescent="0.2"/>
    <row r="61271" x14ac:dyDescent="0.2"/>
    <row r="61272" x14ac:dyDescent="0.2"/>
    <row r="61273" x14ac:dyDescent="0.2"/>
    <row r="61274" x14ac:dyDescent="0.2"/>
    <row r="61275" x14ac:dyDescent="0.2"/>
    <row r="61276" x14ac:dyDescent="0.2"/>
    <row r="61277" x14ac:dyDescent="0.2"/>
    <row r="61278" x14ac:dyDescent="0.2"/>
    <row r="61279" x14ac:dyDescent="0.2"/>
    <row r="61280" x14ac:dyDescent="0.2"/>
    <row r="61281" x14ac:dyDescent="0.2"/>
    <row r="61282" x14ac:dyDescent="0.2"/>
    <row r="61283" x14ac:dyDescent="0.2"/>
    <row r="61284" x14ac:dyDescent="0.2"/>
    <row r="61285" x14ac:dyDescent="0.2"/>
    <row r="61286" x14ac:dyDescent="0.2"/>
    <row r="61287" x14ac:dyDescent="0.2"/>
    <row r="61288" x14ac:dyDescent="0.2"/>
    <row r="61289" x14ac:dyDescent="0.2"/>
    <row r="61290" x14ac:dyDescent="0.2"/>
    <row r="61291" x14ac:dyDescent="0.2"/>
    <row r="61292" x14ac:dyDescent="0.2"/>
    <row r="61293" x14ac:dyDescent="0.2"/>
    <row r="61294" x14ac:dyDescent="0.2"/>
    <row r="61295" x14ac:dyDescent="0.2"/>
    <row r="61296" x14ac:dyDescent="0.2"/>
    <row r="61297" x14ac:dyDescent="0.2"/>
    <row r="61298" x14ac:dyDescent="0.2"/>
    <row r="61299" x14ac:dyDescent="0.2"/>
    <row r="61300" x14ac:dyDescent="0.2"/>
    <row r="61301" x14ac:dyDescent="0.2"/>
    <row r="61302" x14ac:dyDescent="0.2"/>
    <row r="61303" x14ac:dyDescent="0.2"/>
    <row r="61304" x14ac:dyDescent="0.2"/>
    <row r="61305" x14ac:dyDescent="0.2"/>
    <row r="61306" x14ac:dyDescent="0.2"/>
    <row r="61307" x14ac:dyDescent="0.2"/>
    <row r="61308" x14ac:dyDescent="0.2"/>
    <row r="61309" x14ac:dyDescent="0.2"/>
    <row r="61310" x14ac:dyDescent="0.2"/>
    <row r="61311" x14ac:dyDescent="0.2"/>
    <row r="61312" x14ac:dyDescent="0.2"/>
    <row r="61313" x14ac:dyDescent="0.2"/>
    <row r="61314" x14ac:dyDescent="0.2"/>
    <row r="61315" x14ac:dyDescent="0.2"/>
    <row r="61316" x14ac:dyDescent="0.2"/>
    <row r="61317" x14ac:dyDescent="0.2"/>
    <row r="61318" x14ac:dyDescent="0.2"/>
    <row r="61319" x14ac:dyDescent="0.2"/>
    <row r="61320" x14ac:dyDescent="0.2"/>
    <row r="61321" x14ac:dyDescent="0.2"/>
    <row r="61322" x14ac:dyDescent="0.2"/>
    <row r="61323" x14ac:dyDescent="0.2"/>
    <row r="61324" x14ac:dyDescent="0.2"/>
    <row r="61325" x14ac:dyDescent="0.2"/>
    <row r="61326" x14ac:dyDescent="0.2"/>
    <row r="61327" x14ac:dyDescent="0.2"/>
    <row r="61328" x14ac:dyDescent="0.2"/>
    <row r="61329" x14ac:dyDescent="0.2"/>
    <row r="61330" x14ac:dyDescent="0.2"/>
    <row r="61331" x14ac:dyDescent="0.2"/>
    <row r="61332" x14ac:dyDescent="0.2"/>
    <row r="61333" x14ac:dyDescent="0.2"/>
    <row r="61334" x14ac:dyDescent="0.2"/>
    <row r="61335" x14ac:dyDescent="0.2"/>
    <row r="61336" x14ac:dyDescent="0.2"/>
    <row r="61337" x14ac:dyDescent="0.2"/>
    <row r="61338" x14ac:dyDescent="0.2"/>
    <row r="61339" x14ac:dyDescent="0.2"/>
    <row r="61340" x14ac:dyDescent="0.2"/>
    <row r="61341" x14ac:dyDescent="0.2"/>
    <row r="61342" x14ac:dyDescent="0.2"/>
    <row r="61343" x14ac:dyDescent="0.2"/>
    <row r="61344" x14ac:dyDescent="0.2"/>
    <row r="61345" x14ac:dyDescent="0.2"/>
    <row r="61346" x14ac:dyDescent="0.2"/>
    <row r="61347" x14ac:dyDescent="0.2"/>
    <row r="61348" x14ac:dyDescent="0.2"/>
    <row r="61349" x14ac:dyDescent="0.2"/>
    <row r="61350" x14ac:dyDescent="0.2"/>
    <row r="61351" x14ac:dyDescent="0.2"/>
    <row r="61352" x14ac:dyDescent="0.2"/>
    <row r="61353" x14ac:dyDescent="0.2"/>
    <row r="61354" x14ac:dyDescent="0.2"/>
    <row r="61355" x14ac:dyDescent="0.2"/>
    <row r="61356" x14ac:dyDescent="0.2"/>
    <row r="61357" x14ac:dyDescent="0.2"/>
    <row r="61358" x14ac:dyDescent="0.2"/>
    <row r="61359" x14ac:dyDescent="0.2"/>
    <row r="61360" x14ac:dyDescent="0.2"/>
    <row r="61361" x14ac:dyDescent="0.2"/>
    <row r="61362" x14ac:dyDescent="0.2"/>
    <row r="61363" x14ac:dyDescent="0.2"/>
    <row r="61364" x14ac:dyDescent="0.2"/>
    <row r="61365" x14ac:dyDescent="0.2"/>
    <row r="61366" x14ac:dyDescent="0.2"/>
    <row r="61367" x14ac:dyDescent="0.2"/>
    <row r="61368" x14ac:dyDescent="0.2"/>
    <row r="61369" x14ac:dyDescent="0.2"/>
    <row r="61370" x14ac:dyDescent="0.2"/>
    <row r="61371" x14ac:dyDescent="0.2"/>
    <row r="61372" x14ac:dyDescent="0.2"/>
    <row r="61373" x14ac:dyDescent="0.2"/>
    <row r="61374" x14ac:dyDescent="0.2"/>
    <row r="61375" x14ac:dyDescent="0.2"/>
    <row r="61376" x14ac:dyDescent="0.2"/>
    <row r="61377" x14ac:dyDescent="0.2"/>
    <row r="61378" x14ac:dyDescent="0.2"/>
    <row r="61379" x14ac:dyDescent="0.2"/>
    <row r="61380" x14ac:dyDescent="0.2"/>
    <row r="61381" x14ac:dyDescent="0.2"/>
    <row r="61382" x14ac:dyDescent="0.2"/>
    <row r="61383" x14ac:dyDescent="0.2"/>
    <row r="61384" x14ac:dyDescent="0.2"/>
    <row r="61385" x14ac:dyDescent="0.2"/>
    <row r="61386" x14ac:dyDescent="0.2"/>
    <row r="61387" x14ac:dyDescent="0.2"/>
    <row r="61388" x14ac:dyDescent="0.2"/>
    <row r="61389" x14ac:dyDescent="0.2"/>
    <row r="61390" x14ac:dyDescent="0.2"/>
    <row r="61391" x14ac:dyDescent="0.2"/>
    <row r="61392" x14ac:dyDescent="0.2"/>
    <row r="61393" x14ac:dyDescent="0.2"/>
    <row r="61394" x14ac:dyDescent="0.2"/>
    <row r="61395" x14ac:dyDescent="0.2"/>
    <row r="61396" x14ac:dyDescent="0.2"/>
    <row r="61397" x14ac:dyDescent="0.2"/>
    <row r="61398" x14ac:dyDescent="0.2"/>
    <row r="61399" x14ac:dyDescent="0.2"/>
    <row r="61400" x14ac:dyDescent="0.2"/>
    <row r="61401" x14ac:dyDescent="0.2"/>
    <row r="61402" x14ac:dyDescent="0.2"/>
    <row r="61403" x14ac:dyDescent="0.2"/>
    <row r="61404" x14ac:dyDescent="0.2"/>
    <row r="61405" x14ac:dyDescent="0.2"/>
    <row r="61406" x14ac:dyDescent="0.2"/>
    <row r="61407" x14ac:dyDescent="0.2"/>
    <row r="61408" x14ac:dyDescent="0.2"/>
    <row r="61409" x14ac:dyDescent="0.2"/>
    <row r="61410" x14ac:dyDescent="0.2"/>
    <row r="61411" x14ac:dyDescent="0.2"/>
    <row r="61412" x14ac:dyDescent="0.2"/>
    <row r="61413" x14ac:dyDescent="0.2"/>
    <row r="61414" x14ac:dyDescent="0.2"/>
    <row r="61415" x14ac:dyDescent="0.2"/>
    <row r="61416" x14ac:dyDescent="0.2"/>
    <row r="61417" x14ac:dyDescent="0.2"/>
    <row r="61418" x14ac:dyDescent="0.2"/>
    <row r="61419" x14ac:dyDescent="0.2"/>
    <row r="61420" x14ac:dyDescent="0.2"/>
    <row r="61421" x14ac:dyDescent="0.2"/>
    <row r="61422" x14ac:dyDescent="0.2"/>
    <row r="61423" x14ac:dyDescent="0.2"/>
    <row r="61424" x14ac:dyDescent="0.2"/>
    <row r="61425" x14ac:dyDescent="0.2"/>
    <row r="61426" x14ac:dyDescent="0.2"/>
    <row r="61427" x14ac:dyDescent="0.2"/>
    <row r="61428" x14ac:dyDescent="0.2"/>
    <row r="61429" x14ac:dyDescent="0.2"/>
    <row r="61430" x14ac:dyDescent="0.2"/>
    <row r="61431" x14ac:dyDescent="0.2"/>
    <row r="61432" x14ac:dyDescent="0.2"/>
    <row r="61433" x14ac:dyDescent="0.2"/>
    <row r="61434" x14ac:dyDescent="0.2"/>
    <row r="61435" x14ac:dyDescent="0.2"/>
    <row r="61436" x14ac:dyDescent="0.2"/>
    <row r="61437" x14ac:dyDescent="0.2"/>
    <row r="61438" x14ac:dyDescent="0.2"/>
    <row r="61439" x14ac:dyDescent="0.2"/>
    <row r="61440" x14ac:dyDescent="0.2"/>
    <row r="61441" x14ac:dyDescent="0.2"/>
    <row r="61442" x14ac:dyDescent="0.2"/>
    <row r="61443" x14ac:dyDescent="0.2"/>
    <row r="61444" x14ac:dyDescent="0.2"/>
    <row r="61445" x14ac:dyDescent="0.2"/>
    <row r="61446" x14ac:dyDescent="0.2"/>
    <row r="61447" x14ac:dyDescent="0.2"/>
    <row r="61448" x14ac:dyDescent="0.2"/>
    <row r="61449" x14ac:dyDescent="0.2"/>
    <row r="61450" x14ac:dyDescent="0.2"/>
    <row r="61451" x14ac:dyDescent="0.2"/>
    <row r="61452" x14ac:dyDescent="0.2"/>
    <row r="61453" x14ac:dyDescent="0.2"/>
    <row r="61454" x14ac:dyDescent="0.2"/>
    <row r="61455" x14ac:dyDescent="0.2"/>
    <row r="61456" x14ac:dyDescent="0.2"/>
    <row r="61457" x14ac:dyDescent="0.2"/>
    <row r="61458" x14ac:dyDescent="0.2"/>
    <row r="61459" x14ac:dyDescent="0.2"/>
    <row r="61460" x14ac:dyDescent="0.2"/>
    <row r="61461" x14ac:dyDescent="0.2"/>
    <row r="61462" x14ac:dyDescent="0.2"/>
    <row r="61463" x14ac:dyDescent="0.2"/>
    <row r="61464" x14ac:dyDescent="0.2"/>
    <row r="61465" x14ac:dyDescent="0.2"/>
    <row r="61466" x14ac:dyDescent="0.2"/>
    <row r="61467" x14ac:dyDescent="0.2"/>
    <row r="61468" x14ac:dyDescent="0.2"/>
    <row r="61469" x14ac:dyDescent="0.2"/>
    <row r="61470" x14ac:dyDescent="0.2"/>
    <row r="61471" x14ac:dyDescent="0.2"/>
    <row r="61472" x14ac:dyDescent="0.2"/>
    <row r="61473" x14ac:dyDescent="0.2"/>
    <row r="61474" x14ac:dyDescent="0.2"/>
    <row r="61475" x14ac:dyDescent="0.2"/>
    <row r="61476" x14ac:dyDescent="0.2"/>
    <row r="61477" x14ac:dyDescent="0.2"/>
    <row r="61478" x14ac:dyDescent="0.2"/>
    <row r="61479" x14ac:dyDescent="0.2"/>
    <row r="61480" x14ac:dyDescent="0.2"/>
    <row r="61481" x14ac:dyDescent="0.2"/>
    <row r="61482" x14ac:dyDescent="0.2"/>
    <row r="61483" x14ac:dyDescent="0.2"/>
    <row r="61484" x14ac:dyDescent="0.2"/>
    <row r="61485" x14ac:dyDescent="0.2"/>
    <row r="61486" x14ac:dyDescent="0.2"/>
    <row r="61487" x14ac:dyDescent="0.2"/>
    <row r="61488" x14ac:dyDescent="0.2"/>
    <row r="61489" x14ac:dyDescent="0.2"/>
    <row r="61490" x14ac:dyDescent="0.2"/>
    <row r="61491" x14ac:dyDescent="0.2"/>
    <row r="61492" x14ac:dyDescent="0.2"/>
    <row r="61493" x14ac:dyDescent="0.2"/>
    <row r="61494" x14ac:dyDescent="0.2"/>
    <row r="61495" x14ac:dyDescent="0.2"/>
    <row r="61496" x14ac:dyDescent="0.2"/>
    <row r="61497" x14ac:dyDescent="0.2"/>
    <row r="61498" x14ac:dyDescent="0.2"/>
    <row r="61499" x14ac:dyDescent="0.2"/>
    <row r="61500" x14ac:dyDescent="0.2"/>
    <row r="61501" x14ac:dyDescent="0.2"/>
    <row r="61502" x14ac:dyDescent="0.2"/>
    <row r="61503" x14ac:dyDescent="0.2"/>
    <row r="61504" x14ac:dyDescent="0.2"/>
    <row r="61505" x14ac:dyDescent="0.2"/>
    <row r="61506" x14ac:dyDescent="0.2"/>
    <row r="61507" x14ac:dyDescent="0.2"/>
    <row r="61508" x14ac:dyDescent="0.2"/>
    <row r="61509" x14ac:dyDescent="0.2"/>
    <row r="61510" x14ac:dyDescent="0.2"/>
    <row r="61511" x14ac:dyDescent="0.2"/>
    <row r="61512" x14ac:dyDescent="0.2"/>
    <row r="61513" x14ac:dyDescent="0.2"/>
    <row r="61514" x14ac:dyDescent="0.2"/>
    <row r="61515" x14ac:dyDescent="0.2"/>
    <row r="61516" x14ac:dyDescent="0.2"/>
    <row r="61517" x14ac:dyDescent="0.2"/>
    <row r="61518" x14ac:dyDescent="0.2"/>
    <row r="61519" x14ac:dyDescent="0.2"/>
    <row r="61520" x14ac:dyDescent="0.2"/>
    <row r="61521" x14ac:dyDescent="0.2"/>
    <row r="61522" x14ac:dyDescent="0.2"/>
    <row r="61523" x14ac:dyDescent="0.2"/>
    <row r="61524" x14ac:dyDescent="0.2"/>
    <row r="61525" x14ac:dyDescent="0.2"/>
    <row r="61526" x14ac:dyDescent="0.2"/>
    <row r="61527" x14ac:dyDescent="0.2"/>
    <row r="61528" x14ac:dyDescent="0.2"/>
    <row r="61529" x14ac:dyDescent="0.2"/>
    <row r="61530" x14ac:dyDescent="0.2"/>
    <row r="61531" x14ac:dyDescent="0.2"/>
    <row r="61532" x14ac:dyDescent="0.2"/>
    <row r="61533" x14ac:dyDescent="0.2"/>
    <row r="61534" x14ac:dyDescent="0.2"/>
    <row r="61535" x14ac:dyDescent="0.2"/>
    <row r="61536" x14ac:dyDescent="0.2"/>
    <row r="61537" x14ac:dyDescent="0.2"/>
    <row r="61538" x14ac:dyDescent="0.2"/>
    <row r="61539" x14ac:dyDescent="0.2"/>
    <row r="61540" x14ac:dyDescent="0.2"/>
    <row r="61541" x14ac:dyDescent="0.2"/>
    <row r="61542" x14ac:dyDescent="0.2"/>
    <row r="61543" x14ac:dyDescent="0.2"/>
    <row r="61544" x14ac:dyDescent="0.2"/>
    <row r="61545" x14ac:dyDescent="0.2"/>
    <row r="61546" x14ac:dyDescent="0.2"/>
    <row r="61547" x14ac:dyDescent="0.2"/>
    <row r="61548" x14ac:dyDescent="0.2"/>
    <row r="61549" x14ac:dyDescent="0.2"/>
    <row r="61550" x14ac:dyDescent="0.2"/>
    <row r="61551" x14ac:dyDescent="0.2"/>
    <row r="61552" x14ac:dyDescent="0.2"/>
    <row r="61553" x14ac:dyDescent="0.2"/>
    <row r="61554" x14ac:dyDescent="0.2"/>
    <row r="61555" x14ac:dyDescent="0.2"/>
    <row r="61556" x14ac:dyDescent="0.2"/>
    <row r="61557" x14ac:dyDescent="0.2"/>
    <row r="61558" x14ac:dyDescent="0.2"/>
    <row r="61559" x14ac:dyDescent="0.2"/>
    <row r="61560" x14ac:dyDescent="0.2"/>
    <row r="61561" x14ac:dyDescent="0.2"/>
    <row r="61562" x14ac:dyDescent="0.2"/>
    <row r="61563" x14ac:dyDescent="0.2"/>
    <row r="61564" x14ac:dyDescent="0.2"/>
    <row r="61565" x14ac:dyDescent="0.2"/>
    <row r="61566" x14ac:dyDescent="0.2"/>
    <row r="61567" x14ac:dyDescent="0.2"/>
    <row r="61568" x14ac:dyDescent="0.2"/>
    <row r="61569" x14ac:dyDescent="0.2"/>
    <row r="61570" x14ac:dyDescent="0.2"/>
    <row r="61571" x14ac:dyDescent="0.2"/>
    <row r="61572" x14ac:dyDescent="0.2"/>
    <row r="61573" x14ac:dyDescent="0.2"/>
    <row r="61574" x14ac:dyDescent="0.2"/>
    <row r="61575" x14ac:dyDescent="0.2"/>
    <row r="61576" x14ac:dyDescent="0.2"/>
    <row r="61577" x14ac:dyDescent="0.2"/>
    <row r="61578" x14ac:dyDescent="0.2"/>
    <row r="61579" x14ac:dyDescent="0.2"/>
    <row r="61580" x14ac:dyDescent="0.2"/>
    <row r="61581" x14ac:dyDescent="0.2"/>
    <row r="61582" x14ac:dyDescent="0.2"/>
    <row r="61583" x14ac:dyDescent="0.2"/>
    <row r="61584" x14ac:dyDescent="0.2"/>
    <row r="61585" x14ac:dyDescent="0.2"/>
    <row r="61586" x14ac:dyDescent="0.2"/>
    <row r="61587" x14ac:dyDescent="0.2"/>
    <row r="61588" x14ac:dyDescent="0.2"/>
    <row r="61589" x14ac:dyDescent="0.2"/>
    <row r="61590" x14ac:dyDescent="0.2"/>
    <row r="61591" x14ac:dyDescent="0.2"/>
    <row r="61592" x14ac:dyDescent="0.2"/>
    <row r="61593" x14ac:dyDescent="0.2"/>
    <row r="61594" x14ac:dyDescent="0.2"/>
    <row r="61595" x14ac:dyDescent="0.2"/>
    <row r="61596" x14ac:dyDescent="0.2"/>
    <row r="61597" x14ac:dyDescent="0.2"/>
    <row r="61598" x14ac:dyDescent="0.2"/>
    <row r="61599" x14ac:dyDescent="0.2"/>
    <row r="61600" x14ac:dyDescent="0.2"/>
    <row r="61601" x14ac:dyDescent="0.2"/>
    <row r="61602" x14ac:dyDescent="0.2"/>
    <row r="61603" x14ac:dyDescent="0.2"/>
    <row r="61604" x14ac:dyDescent="0.2"/>
    <row r="61605" x14ac:dyDescent="0.2"/>
    <row r="61606" x14ac:dyDescent="0.2"/>
    <row r="61607" x14ac:dyDescent="0.2"/>
    <row r="61608" x14ac:dyDescent="0.2"/>
    <row r="61609" x14ac:dyDescent="0.2"/>
    <row r="61610" x14ac:dyDescent="0.2"/>
    <row r="61611" x14ac:dyDescent="0.2"/>
    <row r="61612" x14ac:dyDescent="0.2"/>
    <row r="61613" x14ac:dyDescent="0.2"/>
    <row r="61614" x14ac:dyDescent="0.2"/>
    <row r="61615" x14ac:dyDescent="0.2"/>
    <row r="61616" x14ac:dyDescent="0.2"/>
    <row r="61617" x14ac:dyDescent="0.2"/>
    <row r="61618" x14ac:dyDescent="0.2"/>
    <row r="61619" x14ac:dyDescent="0.2"/>
    <row r="61620" x14ac:dyDescent="0.2"/>
    <row r="61621" x14ac:dyDescent="0.2"/>
    <row r="61622" x14ac:dyDescent="0.2"/>
    <row r="61623" x14ac:dyDescent="0.2"/>
    <row r="61624" x14ac:dyDescent="0.2"/>
    <row r="61625" x14ac:dyDescent="0.2"/>
    <row r="61626" x14ac:dyDescent="0.2"/>
    <row r="61627" x14ac:dyDescent="0.2"/>
    <row r="61628" x14ac:dyDescent="0.2"/>
    <row r="61629" x14ac:dyDescent="0.2"/>
    <row r="61630" x14ac:dyDescent="0.2"/>
    <row r="61631" x14ac:dyDescent="0.2"/>
    <row r="61632" x14ac:dyDescent="0.2"/>
    <row r="61633" x14ac:dyDescent="0.2"/>
    <row r="61634" x14ac:dyDescent="0.2"/>
    <row r="61635" x14ac:dyDescent="0.2"/>
    <row r="61636" x14ac:dyDescent="0.2"/>
    <row r="61637" x14ac:dyDescent="0.2"/>
    <row r="61638" x14ac:dyDescent="0.2"/>
    <row r="61639" x14ac:dyDescent="0.2"/>
    <row r="61640" x14ac:dyDescent="0.2"/>
    <row r="61641" x14ac:dyDescent="0.2"/>
    <row r="61642" x14ac:dyDescent="0.2"/>
    <row r="61643" x14ac:dyDescent="0.2"/>
    <row r="61644" x14ac:dyDescent="0.2"/>
    <row r="61645" x14ac:dyDescent="0.2"/>
    <row r="61646" x14ac:dyDescent="0.2"/>
    <row r="61647" x14ac:dyDescent="0.2"/>
    <row r="61648" x14ac:dyDescent="0.2"/>
    <row r="61649" x14ac:dyDescent="0.2"/>
    <row r="61650" x14ac:dyDescent="0.2"/>
    <row r="61651" x14ac:dyDescent="0.2"/>
    <row r="61652" x14ac:dyDescent="0.2"/>
    <row r="61653" x14ac:dyDescent="0.2"/>
    <row r="61654" x14ac:dyDescent="0.2"/>
    <row r="61655" x14ac:dyDescent="0.2"/>
    <row r="61656" x14ac:dyDescent="0.2"/>
    <row r="61657" x14ac:dyDescent="0.2"/>
    <row r="61658" x14ac:dyDescent="0.2"/>
    <row r="61659" x14ac:dyDescent="0.2"/>
    <row r="61660" x14ac:dyDescent="0.2"/>
    <row r="61661" x14ac:dyDescent="0.2"/>
    <row r="61662" x14ac:dyDescent="0.2"/>
    <row r="61663" x14ac:dyDescent="0.2"/>
    <row r="61664" x14ac:dyDescent="0.2"/>
    <row r="61665" x14ac:dyDescent="0.2"/>
    <row r="61666" x14ac:dyDescent="0.2"/>
    <row r="61667" x14ac:dyDescent="0.2"/>
    <row r="61668" x14ac:dyDescent="0.2"/>
    <row r="61669" x14ac:dyDescent="0.2"/>
    <row r="61670" x14ac:dyDescent="0.2"/>
    <row r="61671" x14ac:dyDescent="0.2"/>
    <row r="61672" x14ac:dyDescent="0.2"/>
    <row r="61673" x14ac:dyDescent="0.2"/>
    <row r="61674" x14ac:dyDescent="0.2"/>
    <row r="61675" x14ac:dyDescent="0.2"/>
    <row r="61676" x14ac:dyDescent="0.2"/>
    <row r="61677" x14ac:dyDescent="0.2"/>
    <row r="61678" x14ac:dyDescent="0.2"/>
    <row r="61679" x14ac:dyDescent="0.2"/>
    <row r="61680" x14ac:dyDescent="0.2"/>
    <row r="61681" x14ac:dyDescent="0.2"/>
    <row r="61682" x14ac:dyDescent="0.2"/>
    <row r="61683" x14ac:dyDescent="0.2"/>
    <row r="61684" x14ac:dyDescent="0.2"/>
    <row r="61685" x14ac:dyDescent="0.2"/>
    <row r="61686" x14ac:dyDescent="0.2"/>
    <row r="61687" x14ac:dyDescent="0.2"/>
    <row r="61688" x14ac:dyDescent="0.2"/>
    <row r="61689" x14ac:dyDescent="0.2"/>
    <row r="61690" x14ac:dyDescent="0.2"/>
    <row r="61691" x14ac:dyDescent="0.2"/>
    <row r="61692" x14ac:dyDescent="0.2"/>
    <row r="61693" x14ac:dyDescent="0.2"/>
    <row r="61694" x14ac:dyDescent="0.2"/>
    <row r="61695" x14ac:dyDescent="0.2"/>
    <row r="61696" x14ac:dyDescent="0.2"/>
    <row r="61697" x14ac:dyDescent="0.2"/>
    <row r="61698" x14ac:dyDescent="0.2"/>
    <row r="61699" x14ac:dyDescent="0.2"/>
    <row r="61700" x14ac:dyDescent="0.2"/>
    <row r="61701" x14ac:dyDescent="0.2"/>
    <row r="61702" x14ac:dyDescent="0.2"/>
    <row r="61703" x14ac:dyDescent="0.2"/>
    <row r="61704" x14ac:dyDescent="0.2"/>
    <row r="61705" x14ac:dyDescent="0.2"/>
    <row r="61706" x14ac:dyDescent="0.2"/>
    <row r="61707" x14ac:dyDescent="0.2"/>
    <row r="61708" x14ac:dyDescent="0.2"/>
    <row r="61709" x14ac:dyDescent="0.2"/>
    <row r="61710" x14ac:dyDescent="0.2"/>
    <row r="61711" x14ac:dyDescent="0.2"/>
    <row r="61712" x14ac:dyDescent="0.2"/>
    <row r="61713" x14ac:dyDescent="0.2"/>
    <row r="61714" x14ac:dyDescent="0.2"/>
    <row r="61715" x14ac:dyDescent="0.2"/>
    <row r="61716" x14ac:dyDescent="0.2"/>
    <row r="61717" x14ac:dyDescent="0.2"/>
    <row r="61718" x14ac:dyDescent="0.2"/>
    <row r="61719" x14ac:dyDescent="0.2"/>
    <row r="61720" x14ac:dyDescent="0.2"/>
    <row r="61721" x14ac:dyDescent="0.2"/>
    <row r="61722" x14ac:dyDescent="0.2"/>
    <row r="61723" x14ac:dyDescent="0.2"/>
    <row r="61724" x14ac:dyDescent="0.2"/>
    <row r="61725" x14ac:dyDescent="0.2"/>
    <row r="61726" x14ac:dyDescent="0.2"/>
    <row r="61727" x14ac:dyDescent="0.2"/>
    <row r="61728" x14ac:dyDescent="0.2"/>
    <row r="61729" x14ac:dyDescent="0.2"/>
    <row r="61730" x14ac:dyDescent="0.2"/>
    <row r="61731" x14ac:dyDescent="0.2"/>
    <row r="61732" x14ac:dyDescent="0.2"/>
    <row r="61733" x14ac:dyDescent="0.2"/>
    <row r="61734" x14ac:dyDescent="0.2"/>
    <row r="61735" x14ac:dyDescent="0.2"/>
    <row r="61736" x14ac:dyDescent="0.2"/>
    <row r="61737" x14ac:dyDescent="0.2"/>
    <row r="61738" x14ac:dyDescent="0.2"/>
    <row r="61739" x14ac:dyDescent="0.2"/>
    <row r="61740" x14ac:dyDescent="0.2"/>
    <row r="61741" x14ac:dyDescent="0.2"/>
    <row r="61742" x14ac:dyDescent="0.2"/>
    <row r="61743" x14ac:dyDescent="0.2"/>
    <row r="61744" x14ac:dyDescent="0.2"/>
    <row r="61745" x14ac:dyDescent="0.2"/>
    <row r="61746" x14ac:dyDescent="0.2"/>
    <row r="61747" x14ac:dyDescent="0.2"/>
    <row r="61748" x14ac:dyDescent="0.2"/>
    <row r="61749" x14ac:dyDescent="0.2"/>
    <row r="61750" x14ac:dyDescent="0.2"/>
    <row r="61751" x14ac:dyDescent="0.2"/>
    <row r="61752" x14ac:dyDescent="0.2"/>
    <row r="61753" x14ac:dyDescent="0.2"/>
    <row r="61754" x14ac:dyDescent="0.2"/>
    <row r="61755" x14ac:dyDescent="0.2"/>
    <row r="61756" x14ac:dyDescent="0.2"/>
    <row r="61757" x14ac:dyDescent="0.2"/>
    <row r="61758" x14ac:dyDescent="0.2"/>
    <row r="61759" x14ac:dyDescent="0.2"/>
    <row r="61760" x14ac:dyDescent="0.2"/>
    <row r="61761" x14ac:dyDescent="0.2"/>
    <row r="61762" x14ac:dyDescent="0.2"/>
    <row r="61763" x14ac:dyDescent="0.2"/>
    <row r="61764" x14ac:dyDescent="0.2"/>
    <row r="61765" x14ac:dyDescent="0.2"/>
    <row r="61766" x14ac:dyDescent="0.2"/>
    <row r="61767" x14ac:dyDescent="0.2"/>
    <row r="61768" x14ac:dyDescent="0.2"/>
    <row r="61769" x14ac:dyDescent="0.2"/>
    <row r="61770" x14ac:dyDescent="0.2"/>
    <row r="61771" x14ac:dyDescent="0.2"/>
    <row r="61772" x14ac:dyDescent="0.2"/>
    <row r="61773" x14ac:dyDescent="0.2"/>
    <row r="61774" x14ac:dyDescent="0.2"/>
    <row r="61775" x14ac:dyDescent="0.2"/>
    <row r="61776" x14ac:dyDescent="0.2"/>
    <row r="61777" x14ac:dyDescent="0.2"/>
    <row r="61778" x14ac:dyDescent="0.2"/>
    <row r="61779" x14ac:dyDescent="0.2"/>
    <row r="61780" x14ac:dyDescent="0.2"/>
    <row r="61781" x14ac:dyDescent="0.2"/>
    <row r="61782" x14ac:dyDescent="0.2"/>
    <row r="61783" x14ac:dyDescent="0.2"/>
    <row r="61784" x14ac:dyDescent="0.2"/>
    <row r="61785" x14ac:dyDescent="0.2"/>
    <row r="61786" x14ac:dyDescent="0.2"/>
    <row r="61787" x14ac:dyDescent="0.2"/>
    <row r="61788" x14ac:dyDescent="0.2"/>
    <row r="61789" x14ac:dyDescent="0.2"/>
    <row r="61790" x14ac:dyDescent="0.2"/>
    <row r="61791" x14ac:dyDescent="0.2"/>
    <row r="61792" x14ac:dyDescent="0.2"/>
    <row r="61793" x14ac:dyDescent="0.2"/>
    <row r="61794" x14ac:dyDescent="0.2"/>
    <row r="61795" x14ac:dyDescent="0.2"/>
    <row r="61796" x14ac:dyDescent="0.2"/>
    <row r="61797" x14ac:dyDescent="0.2"/>
    <row r="61798" x14ac:dyDescent="0.2"/>
    <row r="61799" x14ac:dyDescent="0.2"/>
    <row r="61800" x14ac:dyDescent="0.2"/>
    <row r="61801" x14ac:dyDescent="0.2"/>
    <row r="61802" x14ac:dyDescent="0.2"/>
    <row r="61803" x14ac:dyDescent="0.2"/>
    <row r="61804" x14ac:dyDescent="0.2"/>
    <row r="61805" x14ac:dyDescent="0.2"/>
    <row r="61806" x14ac:dyDescent="0.2"/>
    <row r="61807" x14ac:dyDescent="0.2"/>
    <row r="61808" x14ac:dyDescent="0.2"/>
    <row r="61809" x14ac:dyDescent="0.2"/>
    <row r="61810" x14ac:dyDescent="0.2"/>
    <row r="61811" x14ac:dyDescent="0.2"/>
    <row r="61812" x14ac:dyDescent="0.2"/>
    <row r="61813" x14ac:dyDescent="0.2"/>
    <row r="61814" x14ac:dyDescent="0.2"/>
    <row r="61815" x14ac:dyDescent="0.2"/>
    <row r="61816" x14ac:dyDescent="0.2"/>
    <row r="61817" x14ac:dyDescent="0.2"/>
    <row r="61818" x14ac:dyDescent="0.2"/>
    <row r="61819" x14ac:dyDescent="0.2"/>
    <row r="61820" x14ac:dyDescent="0.2"/>
    <row r="61821" x14ac:dyDescent="0.2"/>
    <row r="61822" x14ac:dyDescent="0.2"/>
    <row r="61823" x14ac:dyDescent="0.2"/>
    <row r="61824" x14ac:dyDescent="0.2"/>
    <row r="61825" x14ac:dyDescent="0.2"/>
    <row r="61826" x14ac:dyDescent="0.2"/>
    <row r="61827" x14ac:dyDescent="0.2"/>
    <row r="61828" x14ac:dyDescent="0.2"/>
    <row r="61829" x14ac:dyDescent="0.2"/>
    <row r="61830" x14ac:dyDescent="0.2"/>
    <row r="61831" x14ac:dyDescent="0.2"/>
    <row r="61832" x14ac:dyDescent="0.2"/>
    <row r="61833" x14ac:dyDescent="0.2"/>
    <row r="61834" x14ac:dyDescent="0.2"/>
    <row r="61835" x14ac:dyDescent="0.2"/>
    <row r="61836" x14ac:dyDescent="0.2"/>
    <row r="61837" x14ac:dyDescent="0.2"/>
    <row r="61838" x14ac:dyDescent="0.2"/>
    <row r="61839" x14ac:dyDescent="0.2"/>
    <row r="61840" x14ac:dyDescent="0.2"/>
    <row r="61841" x14ac:dyDescent="0.2"/>
    <row r="61842" x14ac:dyDescent="0.2"/>
    <row r="61843" x14ac:dyDescent="0.2"/>
    <row r="61844" x14ac:dyDescent="0.2"/>
    <row r="61845" x14ac:dyDescent="0.2"/>
    <row r="61846" x14ac:dyDescent="0.2"/>
    <row r="61847" x14ac:dyDescent="0.2"/>
    <row r="61848" x14ac:dyDescent="0.2"/>
    <row r="61849" x14ac:dyDescent="0.2"/>
    <row r="61850" x14ac:dyDescent="0.2"/>
    <row r="61851" x14ac:dyDescent="0.2"/>
    <row r="61852" x14ac:dyDescent="0.2"/>
    <row r="61853" x14ac:dyDescent="0.2"/>
    <row r="61854" x14ac:dyDescent="0.2"/>
    <row r="61855" x14ac:dyDescent="0.2"/>
    <row r="61856" x14ac:dyDescent="0.2"/>
    <row r="61857" x14ac:dyDescent="0.2"/>
    <row r="61858" x14ac:dyDescent="0.2"/>
    <row r="61859" x14ac:dyDescent="0.2"/>
    <row r="61860" x14ac:dyDescent="0.2"/>
    <row r="61861" x14ac:dyDescent="0.2"/>
    <row r="61862" x14ac:dyDescent="0.2"/>
    <row r="61863" x14ac:dyDescent="0.2"/>
    <row r="61864" x14ac:dyDescent="0.2"/>
    <row r="61865" x14ac:dyDescent="0.2"/>
    <row r="61866" x14ac:dyDescent="0.2"/>
    <row r="61867" x14ac:dyDescent="0.2"/>
    <row r="61868" x14ac:dyDescent="0.2"/>
    <row r="61869" x14ac:dyDescent="0.2"/>
    <row r="61870" x14ac:dyDescent="0.2"/>
    <row r="61871" x14ac:dyDescent="0.2"/>
    <row r="61872" x14ac:dyDescent="0.2"/>
    <row r="61873" x14ac:dyDescent="0.2"/>
    <row r="61874" x14ac:dyDescent="0.2"/>
    <row r="61875" x14ac:dyDescent="0.2"/>
    <row r="61876" x14ac:dyDescent="0.2"/>
    <row r="61877" x14ac:dyDescent="0.2"/>
    <row r="61878" x14ac:dyDescent="0.2"/>
    <row r="61879" x14ac:dyDescent="0.2"/>
    <row r="61880" x14ac:dyDescent="0.2"/>
    <row r="61881" x14ac:dyDescent="0.2"/>
    <row r="61882" x14ac:dyDescent="0.2"/>
    <row r="61883" x14ac:dyDescent="0.2"/>
    <row r="61884" x14ac:dyDescent="0.2"/>
    <row r="61885" x14ac:dyDescent="0.2"/>
    <row r="61886" x14ac:dyDescent="0.2"/>
    <row r="61887" x14ac:dyDescent="0.2"/>
    <row r="61888" x14ac:dyDescent="0.2"/>
    <row r="61889" x14ac:dyDescent="0.2"/>
    <row r="61890" x14ac:dyDescent="0.2"/>
    <row r="61891" x14ac:dyDescent="0.2"/>
    <row r="61892" x14ac:dyDescent="0.2"/>
    <row r="61893" x14ac:dyDescent="0.2"/>
    <row r="61894" x14ac:dyDescent="0.2"/>
    <row r="61895" x14ac:dyDescent="0.2"/>
    <row r="61896" x14ac:dyDescent="0.2"/>
    <row r="61897" x14ac:dyDescent="0.2"/>
    <row r="61898" x14ac:dyDescent="0.2"/>
    <row r="61899" x14ac:dyDescent="0.2"/>
    <row r="61900" x14ac:dyDescent="0.2"/>
    <row r="61901" x14ac:dyDescent="0.2"/>
    <row r="61902" x14ac:dyDescent="0.2"/>
    <row r="61903" x14ac:dyDescent="0.2"/>
    <row r="61904" x14ac:dyDescent="0.2"/>
    <row r="61905" x14ac:dyDescent="0.2"/>
    <row r="61906" x14ac:dyDescent="0.2"/>
    <row r="61907" x14ac:dyDescent="0.2"/>
    <row r="61908" x14ac:dyDescent="0.2"/>
    <row r="61909" x14ac:dyDescent="0.2"/>
    <row r="61910" x14ac:dyDescent="0.2"/>
    <row r="61911" x14ac:dyDescent="0.2"/>
    <row r="61912" x14ac:dyDescent="0.2"/>
    <row r="61913" x14ac:dyDescent="0.2"/>
    <row r="61914" x14ac:dyDescent="0.2"/>
    <row r="61915" x14ac:dyDescent="0.2"/>
    <row r="61916" x14ac:dyDescent="0.2"/>
    <row r="61917" x14ac:dyDescent="0.2"/>
    <row r="61918" x14ac:dyDescent="0.2"/>
    <row r="61919" x14ac:dyDescent="0.2"/>
    <row r="61920" x14ac:dyDescent="0.2"/>
    <row r="61921" x14ac:dyDescent="0.2"/>
    <row r="61922" x14ac:dyDescent="0.2"/>
    <row r="61923" x14ac:dyDescent="0.2"/>
    <row r="61924" x14ac:dyDescent="0.2"/>
    <row r="61925" x14ac:dyDescent="0.2"/>
    <row r="61926" x14ac:dyDescent="0.2"/>
    <row r="61927" x14ac:dyDescent="0.2"/>
    <row r="61928" x14ac:dyDescent="0.2"/>
    <row r="61929" x14ac:dyDescent="0.2"/>
    <row r="61930" x14ac:dyDescent="0.2"/>
    <row r="61931" x14ac:dyDescent="0.2"/>
    <row r="61932" x14ac:dyDescent="0.2"/>
    <row r="61933" x14ac:dyDescent="0.2"/>
    <row r="61934" x14ac:dyDescent="0.2"/>
    <row r="61935" x14ac:dyDescent="0.2"/>
    <row r="61936" x14ac:dyDescent="0.2"/>
    <row r="61937" x14ac:dyDescent="0.2"/>
    <row r="61938" x14ac:dyDescent="0.2"/>
    <row r="61939" x14ac:dyDescent="0.2"/>
    <row r="61940" x14ac:dyDescent="0.2"/>
    <row r="61941" x14ac:dyDescent="0.2"/>
    <row r="61942" x14ac:dyDescent="0.2"/>
    <row r="61943" x14ac:dyDescent="0.2"/>
    <row r="61944" x14ac:dyDescent="0.2"/>
    <row r="61945" x14ac:dyDescent="0.2"/>
    <row r="61946" x14ac:dyDescent="0.2"/>
    <row r="61947" x14ac:dyDescent="0.2"/>
    <row r="61948" x14ac:dyDescent="0.2"/>
    <row r="61949" x14ac:dyDescent="0.2"/>
    <row r="61950" x14ac:dyDescent="0.2"/>
    <row r="61951" x14ac:dyDescent="0.2"/>
    <row r="61952" x14ac:dyDescent="0.2"/>
    <row r="61953" x14ac:dyDescent="0.2"/>
    <row r="61954" x14ac:dyDescent="0.2"/>
    <row r="61955" x14ac:dyDescent="0.2"/>
    <row r="61956" x14ac:dyDescent="0.2"/>
    <row r="61957" x14ac:dyDescent="0.2"/>
    <row r="61958" x14ac:dyDescent="0.2"/>
    <row r="61959" x14ac:dyDescent="0.2"/>
    <row r="61960" x14ac:dyDescent="0.2"/>
    <row r="61961" x14ac:dyDescent="0.2"/>
    <row r="61962" x14ac:dyDescent="0.2"/>
    <row r="61963" x14ac:dyDescent="0.2"/>
    <row r="61964" x14ac:dyDescent="0.2"/>
    <row r="61965" x14ac:dyDescent="0.2"/>
    <row r="61966" x14ac:dyDescent="0.2"/>
    <row r="61967" x14ac:dyDescent="0.2"/>
    <row r="61968" x14ac:dyDescent="0.2"/>
    <row r="61969" x14ac:dyDescent="0.2"/>
    <row r="61970" x14ac:dyDescent="0.2"/>
    <row r="61971" x14ac:dyDescent="0.2"/>
    <row r="61972" x14ac:dyDescent="0.2"/>
    <row r="61973" x14ac:dyDescent="0.2"/>
    <row r="61974" x14ac:dyDescent="0.2"/>
    <row r="61975" x14ac:dyDescent="0.2"/>
    <row r="61976" x14ac:dyDescent="0.2"/>
    <row r="61977" x14ac:dyDescent="0.2"/>
    <row r="61978" x14ac:dyDescent="0.2"/>
    <row r="61979" x14ac:dyDescent="0.2"/>
    <row r="61980" x14ac:dyDescent="0.2"/>
    <row r="61981" x14ac:dyDescent="0.2"/>
    <row r="61982" x14ac:dyDescent="0.2"/>
    <row r="61983" x14ac:dyDescent="0.2"/>
    <row r="61984" x14ac:dyDescent="0.2"/>
    <row r="61985" x14ac:dyDescent="0.2"/>
    <row r="61986" x14ac:dyDescent="0.2"/>
    <row r="61987" x14ac:dyDescent="0.2"/>
    <row r="61988" x14ac:dyDescent="0.2"/>
    <row r="61989" x14ac:dyDescent="0.2"/>
    <row r="61990" x14ac:dyDescent="0.2"/>
    <row r="61991" x14ac:dyDescent="0.2"/>
    <row r="61992" x14ac:dyDescent="0.2"/>
    <row r="61993" x14ac:dyDescent="0.2"/>
    <row r="61994" x14ac:dyDescent="0.2"/>
    <row r="61995" x14ac:dyDescent="0.2"/>
    <row r="61996" x14ac:dyDescent="0.2"/>
    <row r="61997" x14ac:dyDescent="0.2"/>
    <row r="61998" x14ac:dyDescent="0.2"/>
    <row r="61999" x14ac:dyDescent="0.2"/>
    <row r="62000" x14ac:dyDescent="0.2"/>
    <row r="62001" x14ac:dyDescent="0.2"/>
    <row r="62002" x14ac:dyDescent="0.2"/>
    <row r="62003" x14ac:dyDescent="0.2"/>
    <row r="62004" x14ac:dyDescent="0.2"/>
    <row r="62005" x14ac:dyDescent="0.2"/>
    <row r="62006" x14ac:dyDescent="0.2"/>
    <row r="62007" x14ac:dyDescent="0.2"/>
    <row r="62008" x14ac:dyDescent="0.2"/>
    <row r="62009" x14ac:dyDescent="0.2"/>
    <row r="62010" x14ac:dyDescent="0.2"/>
    <row r="62011" x14ac:dyDescent="0.2"/>
    <row r="62012" x14ac:dyDescent="0.2"/>
    <row r="62013" x14ac:dyDescent="0.2"/>
    <row r="62014" x14ac:dyDescent="0.2"/>
    <row r="62015" x14ac:dyDescent="0.2"/>
    <row r="62016" x14ac:dyDescent="0.2"/>
    <row r="62017" x14ac:dyDescent="0.2"/>
    <row r="62018" x14ac:dyDescent="0.2"/>
    <row r="62019" x14ac:dyDescent="0.2"/>
    <row r="62020" x14ac:dyDescent="0.2"/>
    <row r="62021" x14ac:dyDescent="0.2"/>
    <row r="62022" x14ac:dyDescent="0.2"/>
    <row r="62023" x14ac:dyDescent="0.2"/>
    <row r="62024" x14ac:dyDescent="0.2"/>
    <row r="62025" x14ac:dyDescent="0.2"/>
    <row r="62026" x14ac:dyDescent="0.2"/>
    <row r="62027" x14ac:dyDescent="0.2"/>
    <row r="62028" x14ac:dyDescent="0.2"/>
    <row r="62029" x14ac:dyDescent="0.2"/>
    <row r="62030" x14ac:dyDescent="0.2"/>
    <row r="62031" x14ac:dyDescent="0.2"/>
    <row r="62032" x14ac:dyDescent="0.2"/>
    <row r="62033" x14ac:dyDescent="0.2"/>
    <row r="62034" x14ac:dyDescent="0.2"/>
    <row r="62035" x14ac:dyDescent="0.2"/>
    <row r="62036" x14ac:dyDescent="0.2"/>
    <row r="62037" x14ac:dyDescent="0.2"/>
    <row r="62038" x14ac:dyDescent="0.2"/>
    <row r="62039" x14ac:dyDescent="0.2"/>
    <row r="62040" x14ac:dyDescent="0.2"/>
    <row r="62041" x14ac:dyDescent="0.2"/>
    <row r="62042" x14ac:dyDescent="0.2"/>
    <row r="62043" x14ac:dyDescent="0.2"/>
    <row r="62044" x14ac:dyDescent="0.2"/>
    <row r="62045" x14ac:dyDescent="0.2"/>
    <row r="62046" x14ac:dyDescent="0.2"/>
    <row r="62047" x14ac:dyDescent="0.2"/>
    <row r="62048" x14ac:dyDescent="0.2"/>
    <row r="62049" x14ac:dyDescent="0.2"/>
    <row r="62050" x14ac:dyDescent="0.2"/>
    <row r="62051" x14ac:dyDescent="0.2"/>
    <row r="62052" x14ac:dyDescent="0.2"/>
    <row r="62053" x14ac:dyDescent="0.2"/>
    <row r="62054" x14ac:dyDescent="0.2"/>
    <row r="62055" x14ac:dyDescent="0.2"/>
    <row r="62056" x14ac:dyDescent="0.2"/>
    <row r="62057" x14ac:dyDescent="0.2"/>
    <row r="62058" x14ac:dyDescent="0.2"/>
    <row r="62059" x14ac:dyDescent="0.2"/>
    <row r="62060" x14ac:dyDescent="0.2"/>
    <row r="62061" x14ac:dyDescent="0.2"/>
    <row r="62062" x14ac:dyDescent="0.2"/>
    <row r="62063" x14ac:dyDescent="0.2"/>
    <row r="62064" x14ac:dyDescent="0.2"/>
    <row r="62065" x14ac:dyDescent="0.2"/>
    <row r="62066" x14ac:dyDescent="0.2"/>
    <row r="62067" x14ac:dyDescent="0.2"/>
    <row r="62068" x14ac:dyDescent="0.2"/>
    <row r="62069" x14ac:dyDescent="0.2"/>
    <row r="62070" x14ac:dyDescent="0.2"/>
    <row r="62071" x14ac:dyDescent="0.2"/>
    <row r="62072" x14ac:dyDescent="0.2"/>
    <row r="62073" x14ac:dyDescent="0.2"/>
    <row r="62074" x14ac:dyDescent="0.2"/>
    <row r="62075" x14ac:dyDescent="0.2"/>
    <row r="62076" x14ac:dyDescent="0.2"/>
    <row r="62077" x14ac:dyDescent="0.2"/>
    <row r="62078" x14ac:dyDescent="0.2"/>
    <row r="62079" x14ac:dyDescent="0.2"/>
    <row r="62080" x14ac:dyDescent="0.2"/>
    <row r="62081" x14ac:dyDescent="0.2"/>
    <row r="62082" x14ac:dyDescent="0.2"/>
    <row r="62083" x14ac:dyDescent="0.2"/>
    <row r="62084" x14ac:dyDescent="0.2"/>
    <row r="62085" x14ac:dyDescent="0.2"/>
    <row r="62086" x14ac:dyDescent="0.2"/>
    <row r="62087" x14ac:dyDescent="0.2"/>
    <row r="62088" x14ac:dyDescent="0.2"/>
    <row r="62089" x14ac:dyDescent="0.2"/>
    <row r="62090" x14ac:dyDescent="0.2"/>
    <row r="62091" x14ac:dyDescent="0.2"/>
    <row r="62092" x14ac:dyDescent="0.2"/>
    <row r="62093" x14ac:dyDescent="0.2"/>
    <row r="62094" x14ac:dyDescent="0.2"/>
    <row r="62095" x14ac:dyDescent="0.2"/>
    <row r="62096" x14ac:dyDescent="0.2"/>
    <row r="62097" x14ac:dyDescent="0.2"/>
    <row r="62098" x14ac:dyDescent="0.2"/>
    <row r="62099" x14ac:dyDescent="0.2"/>
    <row r="62100" x14ac:dyDescent="0.2"/>
    <row r="62101" x14ac:dyDescent="0.2"/>
    <row r="62102" x14ac:dyDescent="0.2"/>
    <row r="62103" x14ac:dyDescent="0.2"/>
    <row r="62104" x14ac:dyDescent="0.2"/>
    <row r="62105" x14ac:dyDescent="0.2"/>
    <row r="62106" x14ac:dyDescent="0.2"/>
    <row r="62107" x14ac:dyDescent="0.2"/>
    <row r="62108" x14ac:dyDescent="0.2"/>
    <row r="62109" x14ac:dyDescent="0.2"/>
    <row r="62110" x14ac:dyDescent="0.2"/>
    <row r="62111" x14ac:dyDescent="0.2"/>
    <row r="62112" x14ac:dyDescent="0.2"/>
    <row r="62113" x14ac:dyDescent="0.2"/>
    <row r="62114" x14ac:dyDescent="0.2"/>
    <row r="62115" x14ac:dyDescent="0.2"/>
    <row r="62116" x14ac:dyDescent="0.2"/>
    <row r="62117" x14ac:dyDescent="0.2"/>
    <row r="62118" x14ac:dyDescent="0.2"/>
    <row r="62119" x14ac:dyDescent="0.2"/>
    <row r="62120" x14ac:dyDescent="0.2"/>
    <row r="62121" x14ac:dyDescent="0.2"/>
    <row r="62122" x14ac:dyDescent="0.2"/>
    <row r="62123" x14ac:dyDescent="0.2"/>
    <row r="62124" x14ac:dyDescent="0.2"/>
    <row r="62125" x14ac:dyDescent="0.2"/>
    <row r="62126" x14ac:dyDescent="0.2"/>
    <row r="62127" x14ac:dyDescent="0.2"/>
    <row r="62128" x14ac:dyDescent="0.2"/>
    <row r="62129" x14ac:dyDescent="0.2"/>
    <row r="62130" x14ac:dyDescent="0.2"/>
    <row r="62131" x14ac:dyDescent="0.2"/>
    <row r="62132" x14ac:dyDescent="0.2"/>
    <row r="62133" x14ac:dyDescent="0.2"/>
    <row r="62134" x14ac:dyDescent="0.2"/>
    <row r="62135" x14ac:dyDescent="0.2"/>
    <row r="62136" x14ac:dyDescent="0.2"/>
    <row r="62137" x14ac:dyDescent="0.2"/>
    <row r="62138" x14ac:dyDescent="0.2"/>
    <row r="62139" x14ac:dyDescent="0.2"/>
    <row r="62140" x14ac:dyDescent="0.2"/>
    <row r="62141" x14ac:dyDescent="0.2"/>
    <row r="62142" x14ac:dyDescent="0.2"/>
    <row r="62143" x14ac:dyDescent="0.2"/>
    <row r="62144" x14ac:dyDescent="0.2"/>
    <row r="62145" x14ac:dyDescent="0.2"/>
    <row r="62146" x14ac:dyDescent="0.2"/>
    <row r="62147" x14ac:dyDescent="0.2"/>
    <row r="62148" x14ac:dyDescent="0.2"/>
    <row r="62149" x14ac:dyDescent="0.2"/>
    <row r="62150" x14ac:dyDescent="0.2"/>
    <row r="62151" x14ac:dyDescent="0.2"/>
    <row r="62152" x14ac:dyDescent="0.2"/>
    <row r="62153" x14ac:dyDescent="0.2"/>
    <row r="62154" x14ac:dyDescent="0.2"/>
    <row r="62155" x14ac:dyDescent="0.2"/>
    <row r="62156" x14ac:dyDescent="0.2"/>
    <row r="62157" x14ac:dyDescent="0.2"/>
    <row r="62158" x14ac:dyDescent="0.2"/>
    <row r="62159" x14ac:dyDescent="0.2"/>
    <row r="62160" x14ac:dyDescent="0.2"/>
    <row r="62161" x14ac:dyDescent="0.2"/>
    <row r="62162" x14ac:dyDescent="0.2"/>
    <row r="62163" x14ac:dyDescent="0.2"/>
    <row r="62164" x14ac:dyDescent="0.2"/>
    <row r="62165" x14ac:dyDescent="0.2"/>
    <row r="62166" x14ac:dyDescent="0.2"/>
    <row r="62167" x14ac:dyDescent="0.2"/>
    <row r="62168" x14ac:dyDescent="0.2"/>
    <row r="62169" x14ac:dyDescent="0.2"/>
    <row r="62170" x14ac:dyDescent="0.2"/>
    <row r="62171" x14ac:dyDescent="0.2"/>
    <row r="62172" x14ac:dyDescent="0.2"/>
    <row r="62173" x14ac:dyDescent="0.2"/>
    <row r="62174" x14ac:dyDescent="0.2"/>
    <row r="62175" x14ac:dyDescent="0.2"/>
    <row r="62176" x14ac:dyDescent="0.2"/>
    <row r="62177" x14ac:dyDescent="0.2"/>
    <row r="62178" x14ac:dyDescent="0.2"/>
    <row r="62179" x14ac:dyDescent="0.2"/>
    <row r="62180" x14ac:dyDescent="0.2"/>
    <row r="62181" x14ac:dyDescent="0.2"/>
    <row r="62182" x14ac:dyDescent="0.2"/>
    <row r="62183" x14ac:dyDescent="0.2"/>
    <row r="62184" x14ac:dyDescent="0.2"/>
    <row r="62185" x14ac:dyDescent="0.2"/>
    <row r="62186" x14ac:dyDescent="0.2"/>
    <row r="62187" x14ac:dyDescent="0.2"/>
    <row r="62188" x14ac:dyDescent="0.2"/>
    <row r="62189" x14ac:dyDescent="0.2"/>
    <row r="62190" x14ac:dyDescent="0.2"/>
    <row r="62191" x14ac:dyDescent="0.2"/>
    <row r="62192" x14ac:dyDescent="0.2"/>
    <row r="62193" x14ac:dyDescent="0.2"/>
    <row r="62194" x14ac:dyDescent="0.2"/>
    <row r="62195" x14ac:dyDescent="0.2"/>
    <row r="62196" x14ac:dyDescent="0.2"/>
    <row r="62197" x14ac:dyDescent="0.2"/>
    <row r="62198" x14ac:dyDescent="0.2"/>
    <row r="62199" x14ac:dyDescent="0.2"/>
    <row r="62200" x14ac:dyDescent="0.2"/>
    <row r="62201" x14ac:dyDescent="0.2"/>
    <row r="62202" x14ac:dyDescent="0.2"/>
    <row r="62203" x14ac:dyDescent="0.2"/>
    <row r="62204" x14ac:dyDescent="0.2"/>
    <row r="62205" x14ac:dyDescent="0.2"/>
    <row r="62206" x14ac:dyDescent="0.2"/>
    <row r="62207" x14ac:dyDescent="0.2"/>
    <row r="62208" x14ac:dyDescent="0.2"/>
    <row r="62209" x14ac:dyDescent="0.2"/>
    <row r="62210" x14ac:dyDescent="0.2"/>
    <row r="62211" x14ac:dyDescent="0.2"/>
    <row r="62212" x14ac:dyDescent="0.2"/>
    <row r="62213" x14ac:dyDescent="0.2"/>
    <row r="62214" x14ac:dyDescent="0.2"/>
    <row r="62215" x14ac:dyDescent="0.2"/>
    <row r="62216" x14ac:dyDescent="0.2"/>
    <row r="62217" x14ac:dyDescent="0.2"/>
    <row r="62218" x14ac:dyDescent="0.2"/>
    <row r="62219" x14ac:dyDescent="0.2"/>
    <row r="62220" x14ac:dyDescent="0.2"/>
    <row r="62221" x14ac:dyDescent="0.2"/>
    <row r="62222" x14ac:dyDescent="0.2"/>
    <row r="62223" x14ac:dyDescent="0.2"/>
    <row r="62224" x14ac:dyDescent="0.2"/>
    <row r="62225" x14ac:dyDescent="0.2"/>
    <row r="62226" x14ac:dyDescent="0.2"/>
    <row r="62227" x14ac:dyDescent="0.2"/>
    <row r="62228" x14ac:dyDescent="0.2"/>
    <row r="62229" x14ac:dyDescent="0.2"/>
    <row r="62230" x14ac:dyDescent="0.2"/>
    <row r="62231" x14ac:dyDescent="0.2"/>
    <row r="62232" x14ac:dyDescent="0.2"/>
    <row r="62233" x14ac:dyDescent="0.2"/>
    <row r="62234" x14ac:dyDescent="0.2"/>
    <row r="62235" x14ac:dyDescent="0.2"/>
    <row r="62236" x14ac:dyDescent="0.2"/>
    <row r="62237" x14ac:dyDescent="0.2"/>
    <row r="62238" x14ac:dyDescent="0.2"/>
    <row r="62239" x14ac:dyDescent="0.2"/>
    <row r="62240" x14ac:dyDescent="0.2"/>
    <row r="62241" x14ac:dyDescent="0.2"/>
    <row r="62242" x14ac:dyDescent="0.2"/>
    <row r="62243" x14ac:dyDescent="0.2"/>
    <row r="62244" x14ac:dyDescent="0.2"/>
    <row r="62245" x14ac:dyDescent="0.2"/>
    <row r="62246" x14ac:dyDescent="0.2"/>
    <row r="62247" x14ac:dyDescent="0.2"/>
    <row r="62248" x14ac:dyDescent="0.2"/>
    <row r="62249" x14ac:dyDescent="0.2"/>
    <row r="62250" x14ac:dyDescent="0.2"/>
    <row r="62251" x14ac:dyDescent="0.2"/>
    <row r="62252" x14ac:dyDescent="0.2"/>
    <row r="62253" x14ac:dyDescent="0.2"/>
    <row r="62254" x14ac:dyDescent="0.2"/>
    <row r="62255" x14ac:dyDescent="0.2"/>
    <row r="62256" x14ac:dyDescent="0.2"/>
    <row r="62257" x14ac:dyDescent="0.2"/>
    <row r="62258" x14ac:dyDescent="0.2"/>
    <row r="62259" x14ac:dyDescent="0.2"/>
    <row r="62260" x14ac:dyDescent="0.2"/>
    <row r="62261" x14ac:dyDescent="0.2"/>
    <row r="62262" x14ac:dyDescent="0.2"/>
    <row r="62263" x14ac:dyDescent="0.2"/>
    <row r="62264" x14ac:dyDescent="0.2"/>
    <row r="62265" x14ac:dyDescent="0.2"/>
    <row r="62266" x14ac:dyDescent="0.2"/>
    <row r="62267" x14ac:dyDescent="0.2"/>
    <row r="62268" x14ac:dyDescent="0.2"/>
    <row r="62269" x14ac:dyDescent="0.2"/>
    <row r="62270" x14ac:dyDescent="0.2"/>
    <row r="62271" x14ac:dyDescent="0.2"/>
    <row r="62272" x14ac:dyDescent="0.2"/>
    <row r="62273" x14ac:dyDescent="0.2"/>
    <row r="62274" x14ac:dyDescent="0.2"/>
    <row r="62275" x14ac:dyDescent="0.2"/>
    <row r="62276" x14ac:dyDescent="0.2"/>
    <row r="62277" x14ac:dyDescent="0.2"/>
    <row r="62278" x14ac:dyDescent="0.2"/>
    <row r="62279" x14ac:dyDescent="0.2"/>
    <row r="62280" x14ac:dyDescent="0.2"/>
    <row r="62281" x14ac:dyDescent="0.2"/>
    <row r="62282" x14ac:dyDescent="0.2"/>
    <row r="62283" x14ac:dyDescent="0.2"/>
    <row r="62284" x14ac:dyDescent="0.2"/>
    <row r="62285" x14ac:dyDescent="0.2"/>
    <row r="62286" x14ac:dyDescent="0.2"/>
    <row r="62287" x14ac:dyDescent="0.2"/>
    <row r="62288" x14ac:dyDescent="0.2"/>
    <row r="62289" x14ac:dyDescent="0.2"/>
    <row r="62290" x14ac:dyDescent="0.2"/>
    <row r="62291" x14ac:dyDescent="0.2"/>
    <row r="62292" x14ac:dyDescent="0.2"/>
    <row r="62293" x14ac:dyDescent="0.2"/>
    <row r="62294" x14ac:dyDescent="0.2"/>
    <row r="62295" x14ac:dyDescent="0.2"/>
    <row r="62296" x14ac:dyDescent="0.2"/>
    <row r="62297" x14ac:dyDescent="0.2"/>
    <row r="62298" x14ac:dyDescent="0.2"/>
    <row r="62299" x14ac:dyDescent="0.2"/>
    <row r="62300" x14ac:dyDescent="0.2"/>
    <row r="62301" x14ac:dyDescent="0.2"/>
    <row r="62302" x14ac:dyDescent="0.2"/>
    <row r="62303" x14ac:dyDescent="0.2"/>
    <row r="62304" x14ac:dyDescent="0.2"/>
    <row r="62305" x14ac:dyDescent="0.2"/>
    <row r="62306" x14ac:dyDescent="0.2"/>
    <row r="62307" x14ac:dyDescent="0.2"/>
    <row r="62308" x14ac:dyDescent="0.2"/>
    <row r="62309" x14ac:dyDescent="0.2"/>
    <row r="62310" x14ac:dyDescent="0.2"/>
    <row r="62311" x14ac:dyDescent="0.2"/>
    <row r="62312" x14ac:dyDescent="0.2"/>
    <row r="62313" x14ac:dyDescent="0.2"/>
    <row r="62314" x14ac:dyDescent="0.2"/>
    <row r="62315" x14ac:dyDescent="0.2"/>
    <row r="62316" x14ac:dyDescent="0.2"/>
    <row r="62317" x14ac:dyDescent="0.2"/>
    <row r="62318" x14ac:dyDescent="0.2"/>
    <row r="62319" x14ac:dyDescent="0.2"/>
    <row r="62320" x14ac:dyDescent="0.2"/>
    <row r="62321" x14ac:dyDescent="0.2"/>
    <row r="62322" x14ac:dyDescent="0.2"/>
    <row r="62323" x14ac:dyDescent="0.2"/>
    <row r="62324" x14ac:dyDescent="0.2"/>
    <row r="62325" x14ac:dyDescent="0.2"/>
    <row r="62326" x14ac:dyDescent="0.2"/>
    <row r="62327" x14ac:dyDescent="0.2"/>
    <row r="62328" x14ac:dyDescent="0.2"/>
    <row r="62329" x14ac:dyDescent="0.2"/>
    <row r="62330" x14ac:dyDescent="0.2"/>
    <row r="62331" x14ac:dyDescent="0.2"/>
    <row r="62332" x14ac:dyDescent="0.2"/>
    <row r="62333" x14ac:dyDescent="0.2"/>
    <row r="62334" x14ac:dyDescent="0.2"/>
    <row r="62335" x14ac:dyDescent="0.2"/>
    <row r="62336" x14ac:dyDescent="0.2"/>
    <row r="62337" x14ac:dyDescent="0.2"/>
    <row r="62338" x14ac:dyDescent="0.2"/>
    <row r="62339" x14ac:dyDescent="0.2"/>
    <row r="62340" x14ac:dyDescent="0.2"/>
    <row r="62341" x14ac:dyDescent="0.2"/>
    <row r="62342" x14ac:dyDescent="0.2"/>
    <row r="62343" x14ac:dyDescent="0.2"/>
    <row r="62344" x14ac:dyDescent="0.2"/>
    <row r="62345" x14ac:dyDescent="0.2"/>
    <row r="62346" x14ac:dyDescent="0.2"/>
    <row r="62347" x14ac:dyDescent="0.2"/>
    <row r="62348" x14ac:dyDescent="0.2"/>
    <row r="62349" x14ac:dyDescent="0.2"/>
    <row r="62350" x14ac:dyDescent="0.2"/>
    <row r="62351" x14ac:dyDescent="0.2"/>
    <row r="62352" x14ac:dyDescent="0.2"/>
    <row r="62353" x14ac:dyDescent="0.2"/>
    <row r="62354" x14ac:dyDescent="0.2"/>
    <row r="62355" x14ac:dyDescent="0.2"/>
    <row r="62356" x14ac:dyDescent="0.2"/>
    <row r="62357" x14ac:dyDescent="0.2"/>
    <row r="62358" x14ac:dyDescent="0.2"/>
    <row r="62359" x14ac:dyDescent="0.2"/>
    <row r="62360" x14ac:dyDescent="0.2"/>
    <row r="62361" x14ac:dyDescent="0.2"/>
    <row r="62362" x14ac:dyDescent="0.2"/>
    <row r="62363" x14ac:dyDescent="0.2"/>
    <row r="62364" x14ac:dyDescent="0.2"/>
    <row r="62365" x14ac:dyDescent="0.2"/>
    <row r="62366" x14ac:dyDescent="0.2"/>
    <row r="62367" x14ac:dyDescent="0.2"/>
    <row r="62368" x14ac:dyDescent="0.2"/>
    <row r="62369" x14ac:dyDescent="0.2"/>
    <row r="62370" x14ac:dyDescent="0.2"/>
    <row r="62371" x14ac:dyDescent="0.2"/>
    <row r="62372" x14ac:dyDescent="0.2"/>
    <row r="62373" x14ac:dyDescent="0.2"/>
    <row r="62374" x14ac:dyDescent="0.2"/>
    <row r="62375" x14ac:dyDescent="0.2"/>
    <row r="62376" x14ac:dyDescent="0.2"/>
    <row r="62377" x14ac:dyDescent="0.2"/>
    <row r="62378" x14ac:dyDescent="0.2"/>
    <row r="62379" x14ac:dyDescent="0.2"/>
    <row r="62380" x14ac:dyDescent="0.2"/>
    <row r="62381" x14ac:dyDescent="0.2"/>
    <row r="62382" x14ac:dyDescent="0.2"/>
    <row r="62383" x14ac:dyDescent="0.2"/>
    <row r="62384" x14ac:dyDescent="0.2"/>
    <row r="62385" x14ac:dyDescent="0.2"/>
    <row r="62386" x14ac:dyDescent="0.2"/>
    <row r="62387" x14ac:dyDescent="0.2"/>
    <row r="62388" x14ac:dyDescent="0.2"/>
    <row r="62389" x14ac:dyDescent="0.2"/>
    <row r="62390" x14ac:dyDescent="0.2"/>
    <row r="62391" x14ac:dyDescent="0.2"/>
    <row r="62392" x14ac:dyDescent="0.2"/>
    <row r="62393" x14ac:dyDescent="0.2"/>
    <row r="62394" x14ac:dyDescent="0.2"/>
    <row r="62395" x14ac:dyDescent="0.2"/>
    <row r="62396" x14ac:dyDescent="0.2"/>
    <row r="62397" x14ac:dyDescent="0.2"/>
    <row r="62398" x14ac:dyDescent="0.2"/>
    <row r="62399" x14ac:dyDescent="0.2"/>
    <row r="62400" x14ac:dyDescent="0.2"/>
    <row r="62401" x14ac:dyDescent="0.2"/>
    <row r="62402" x14ac:dyDescent="0.2"/>
    <row r="62403" x14ac:dyDescent="0.2"/>
    <row r="62404" x14ac:dyDescent="0.2"/>
    <row r="62405" x14ac:dyDescent="0.2"/>
    <row r="62406" x14ac:dyDescent="0.2"/>
    <row r="62407" x14ac:dyDescent="0.2"/>
    <row r="62408" x14ac:dyDescent="0.2"/>
    <row r="62409" x14ac:dyDescent="0.2"/>
    <row r="62410" x14ac:dyDescent="0.2"/>
    <row r="62411" x14ac:dyDescent="0.2"/>
    <row r="62412" x14ac:dyDescent="0.2"/>
    <row r="62413" x14ac:dyDescent="0.2"/>
    <row r="62414" x14ac:dyDescent="0.2"/>
    <row r="62415" x14ac:dyDescent="0.2"/>
    <row r="62416" x14ac:dyDescent="0.2"/>
    <row r="62417" x14ac:dyDescent="0.2"/>
    <row r="62418" x14ac:dyDescent="0.2"/>
    <row r="62419" x14ac:dyDescent="0.2"/>
    <row r="62420" x14ac:dyDescent="0.2"/>
    <row r="62421" x14ac:dyDescent="0.2"/>
    <row r="62422" x14ac:dyDescent="0.2"/>
    <row r="62423" x14ac:dyDescent="0.2"/>
    <row r="62424" x14ac:dyDescent="0.2"/>
    <row r="62425" x14ac:dyDescent="0.2"/>
    <row r="62426" x14ac:dyDescent="0.2"/>
    <row r="62427" x14ac:dyDescent="0.2"/>
    <row r="62428" x14ac:dyDescent="0.2"/>
    <row r="62429" x14ac:dyDescent="0.2"/>
    <row r="62430" x14ac:dyDescent="0.2"/>
    <row r="62431" x14ac:dyDescent="0.2"/>
    <row r="62432" x14ac:dyDescent="0.2"/>
    <row r="62433" x14ac:dyDescent="0.2"/>
    <row r="62434" x14ac:dyDescent="0.2"/>
    <row r="62435" x14ac:dyDescent="0.2"/>
    <row r="62436" x14ac:dyDescent="0.2"/>
    <row r="62437" x14ac:dyDescent="0.2"/>
    <row r="62438" x14ac:dyDescent="0.2"/>
    <row r="62439" x14ac:dyDescent="0.2"/>
    <row r="62440" x14ac:dyDescent="0.2"/>
    <row r="62441" x14ac:dyDescent="0.2"/>
    <row r="62442" x14ac:dyDescent="0.2"/>
    <row r="62443" x14ac:dyDescent="0.2"/>
    <row r="62444" x14ac:dyDescent="0.2"/>
    <row r="62445" x14ac:dyDescent="0.2"/>
    <row r="62446" x14ac:dyDescent="0.2"/>
    <row r="62447" x14ac:dyDescent="0.2"/>
    <row r="62448" x14ac:dyDescent="0.2"/>
    <row r="62449" x14ac:dyDescent="0.2"/>
    <row r="62450" x14ac:dyDescent="0.2"/>
    <row r="62451" x14ac:dyDescent="0.2"/>
    <row r="62452" x14ac:dyDescent="0.2"/>
    <row r="62453" x14ac:dyDescent="0.2"/>
    <row r="62454" x14ac:dyDescent="0.2"/>
    <row r="62455" x14ac:dyDescent="0.2"/>
    <row r="62456" x14ac:dyDescent="0.2"/>
    <row r="62457" x14ac:dyDescent="0.2"/>
    <row r="62458" x14ac:dyDescent="0.2"/>
    <row r="62459" x14ac:dyDescent="0.2"/>
    <row r="62460" x14ac:dyDescent="0.2"/>
    <row r="62461" x14ac:dyDescent="0.2"/>
    <row r="62462" x14ac:dyDescent="0.2"/>
    <row r="62463" x14ac:dyDescent="0.2"/>
    <row r="62464" x14ac:dyDescent="0.2"/>
    <row r="62465" x14ac:dyDescent="0.2"/>
    <row r="62466" x14ac:dyDescent="0.2"/>
    <row r="62467" x14ac:dyDescent="0.2"/>
    <row r="62468" x14ac:dyDescent="0.2"/>
    <row r="62469" x14ac:dyDescent="0.2"/>
    <row r="62470" x14ac:dyDescent="0.2"/>
    <row r="62471" x14ac:dyDescent="0.2"/>
    <row r="62472" x14ac:dyDescent="0.2"/>
    <row r="62473" x14ac:dyDescent="0.2"/>
    <row r="62474" x14ac:dyDescent="0.2"/>
    <row r="62475" x14ac:dyDescent="0.2"/>
    <row r="62476" x14ac:dyDescent="0.2"/>
    <row r="62477" x14ac:dyDescent="0.2"/>
    <row r="62478" x14ac:dyDescent="0.2"/>
    <row r="62479" x14ac:dyDescent="0.2"/>
    <row r="62480" x14ac:dyDescent="0.2"/>
    <row r="62481" x14ac:dyDescent="0.2"/>
    <row r="62482" x14ac:dyDescent="0.2"/>
    <row r="62483" x14ac:dyDescent="0.2"/>
    <row r="62484" x14ac:dyDescent="0.2"/>
    <row r="62485" x14ac:dyDescent="0.2"/>
    <row r="62486" x14ac:dyDescent="0.2"/>
    <row r="62487" x14ac:dyDescent="0.2"/>
    <row r="62488" x14ac:dyDescent="0.2"/>
    <row r="62489" x14ac:dyDescent="0.2"/>
    <row r="62490" x14ac:dyDescent="0.2"/>
    <row r="62491" x14ac:dyDescent="0.2"/>
    <row r="62492" x14ac:dyDescent="0.2"/>
    <row r="62493" x14ac:dyDescent="0.2"/>
    <row r="62494" x14ac:dyDescent="0.2"/>
    <row r="62495" x14ac:dyDescent="0.2"/>
    <row r="62496" x14ac:dyDescent="0.2"/>
    <row r="62497" x14ac:dyDescent="0.2"/>
    <row r="62498" x14ac:dyDescent="0.2"/>
    <row r="62499" x14ac:dyDescent="0.2"/>
    <row r="62500" x14ac:dyDescent="0.2"/>
    <row r="62501" x14ac:dyDescent="0.2"/>
    <row r="62502" x14ac:dyDescent="0.2"/>
    <row r="62503" x14ac:dyDescent="0.2"/>
    <row r="62504" x14ac:dyDescent="0.2"/>
    <row r="62505" x14ac:dyDescent="0.2"/>
    <row r="62506" x14ac:dyDescent="0.2"/>
    <row r="62507" x14ac:dyDescent="0.2"/>
    <row r="62508" x14ac:dyDescent="0.2"/>
    <row r="62509" x14ac:dyDescent="0.2"/>
    <row r="62510" x14ac:dyDescent="0.2"/>
    <row r="62511" x14ac:dyDescent="0.2"/>
    <row r="62512" x14ac:dyDescent="0.2"/>
    <row r="62513" x14ac:dyDescent="0.2"/>
    <row r="62514" x14ac:dyDescent="0.2"/>
    <row r="62515" x14ac:dyDescent="0.2"/>
    <row r="62516" x14ac:dyDescent="0.2"/>
    <row r="62517" x14ac:dyDescent="0.2"/>
    <row r="62518" x14ac:dyDescent="0.2"/>
    <row r="62519" x14ac:dyDescent="0.2"/>
    <row r="62520" x14ac:dyDescent="0.2"/>
    <row r="62521" x14ac:dyDescent="0.2"/>
    <row r="62522" x14ac:dyDescent="0.2"/>
    <row r="62523" x14ac:dyDescent="0.2"/>
    <row r="62524" x14ac:dyDescent="0.2"/>
    <row r="62525" x14ac:dyDescent="0.2"/>
    <row r="62526" x14ac:dyDescent="0.2"/>
    <row r="62527" x14ac:dyDescent="0.2"/>
    <row r="62528" x14ac:dyDescent="0.2"/>
    <row r="62529" x14ac:dyDescent="0.2"/>
    <row r="62530" x14ac:dyDescent="0.2"/>
    <row r="62531" x14ac:dyDescent="0.2"/>
    <row r="62532" x14ac:dyDescent="0.2"/>
    <row r="62533" x14ac:dyDescent="0.2"/>
    <row r="62534" x14ac:dyDescent="0.2"/>
    <row r="62535" x14ac:dyDescent="0.2"/>
    <row r="62536" x14ac:dyDescent="0.2"/>
    <row r="62537" x14ac:dyDescent="0.2"/>
    <row r="62538" x14ac:dyDescent="0.2"/>
    <row r="62539" x14ac:dyDescent="0.2"/>
    <row r="62540" x14ac:dyDescent="0.2"/>
    <row r="62541" x14ac:dyDescent="0.2"/>
    <row r="62542" x14ac:dyDescent="0.2"/>
    <row r="62543" x14ac:dyDescent="0.2"/>
    <row r="62544" x14ac:dyDescent="0.2"/>
    <row r="62545" x14ac:dyDescent="0.2"/>
    <row r="62546" x14ac:dyDescent="0.2"/>
    <row r="62547" x14ac:dyDescent="0.2"/>
    <row r="62548" x14ac:dyDescent="0.2"/>
    <row r="62549" x14ac:dyDescent="0.2"/>
    <row r="62550" x14ac:dyDescent="0.2"/>
    <row r="62551" x14ac:dyDescent="0.2"/>
    <row r="62552" x14ac:dyDescent="0.2"/>
    <row r="62553" x14ac:dyDescent="0.2"/>
    <row r="62554" x14ac:dyDescent="0.2"/>
    <row r="62555" x14ac:dyDescent="0.2"/>
    <row r="62556" x14ac:dyDescent="0.2"/>
    <row r="62557" x14ac:dyDescent="0.2"/>
    <row r="62558" x14ac:dyDescent="0.2"/>
    <row r="62559" x14ac:dyDescent="0.2"/>
    <row r="62560" x14ac:dyDescent="0.2"/>
    <row r="62561" x14ac:dyDescent="0.2"/>
    <row r="62562" x14ac:dyDescent="0.2"/>
    <row r="62563" x14ac:dyDescent="0.2"/>
    <row r="62564" x14ac:dyDescent="0.2"/>
    <row r="62565" x14ac:dyDescent="0.2"/>
    <row r="62566" x14ac:dyDescent="0.2"/>
    <row r="62567" x14ac:dyDescent="0.2"/>
    <row r="62568" x14ac:dyDescent="0.2"/>
    <row r="62569" x14ac:dyDescent="0.2"/>
    <row r="62570" x14ac:dyDescent="0.2"/>
    <row r="62571" x14ac:dyDescent="0.2"/>
    <row r="62572" x14ac:dyDescent="0.2"/>
    <row r="62573" x14ac:dyDescent="0.2"/>
    <row r="62574" x14ac:dyDescent="0.2"/>
    <row r="62575" x14ac:dyDescent="0.2"/>
    <row r="62576" x14ac:dyDescent="0.2"/>
    <row r="62577" x14ac:dyDescent="0.2"/>
    <row r="62578" x14ac:dyDescent="0.2"/>
    <row r="62579" x14ac:dyDescent="0.2"/>
    <row r="62580" x14ac:dyDescent="0.2"/>
    <row r="62581" x14ac:dyDescent="0.2"/>
    <row r="62582" x14ac:dyDescent="0.2"/>
    <row r="62583" x14ac:dyDescent="0.2"/>
    <row r="62584" x14ac:dyDescent="0.2"/>
    <row r="62585" x14ac:dyDescent="0.2"/>
    <row r="62586" x14ac:dyDescent="0.2"/>
    <row r="62587" x14ac:dyDescent="0.2"/>
    <row r="62588" x14ac:dyDescent="0.2"/>
    <row r="62589" x14ac:dyDescent="0.2"/>
    <row r="62590" x14ac:dyDescent="0.2"/>
    <row r="62591" x14ac:dyDescent="0.2"/>
    <row r="62592" x14ac:dyDescent="0.2"/>
    <row r="62593" x14ac:dyDescent="0.2"/>
    <row r="62594" x14ac:dyDescent="0.2"/>
    <row r="62595" x14ac:dyDescent="0.2"/>
    <row r="62596" x14ac:dyDescent="0.2"/>
    <row r="62597" x14ac:dyDescent="0.2"/>
    <row r="62598" x14ac:dyDescent="0.2"/>
    <row r="62599" x14ac:dyDescent="0.2"/>
    <row r="62600" x14ac:dyDescent="0.2"/>
    <row r="62601" x14ac:dyDescent="0.2"/>
    <row r="62602" x14ac:dyDescent="0.2"/>
    <row r="62603" x14ac:dyDescent="0.2"/>
    <row r="62604" x14ac:dyDescent="0.2"/>
    <row r="62605" x14ac:dyDescent="0.2"/>
    <row r="62606" x14ac:dyDescent="0.2"/>
    <row r="62607" x14ac:dyDescent="0.2"/>
    <row r="62608" x14ac:dyDescent="0.2"/>
    <row r="62609" x14ac:dyDescent="0.2"/>
    <row r="62610" x14ac:dyDescent="0.2"/>
    <row r="62611" x14ac:dyDescent="0.2"/>
    <row r="62612" x14ac:dyDescent="0.2"/>
    <row r="62613" x14ac:dyDescent="0.2"/>
    <row r="62614" x14ac:dyDescent="0.2"/>
    <row r="62615" x14ac:dyDescent="0.2"/>
    <row r="62616" x14ac:dyDescent="0.2"/>
    <row r="62617" x14ac:dyDescent="0.2"/>
    <row r="62618" x14ac:dyDescent="0.2"/>
    <row r="62619" x14ac:dyDescent="0.2"/>
    <row r="62620" x14ac:dyDescent="0.2"/>
    <row r="62621" x14ac:dyDescent="0.2"/>
    <row r="62622" x14ac:dyDescent="0.2"/>
    <row r="62623" x14ac:dyDescent="0.2"/>
    <row r="62624" x14ac:dyDescent="0.2"/>
    <row r="62625" x14ac:dyDescent="0.2"/>
    <row r="62626" x14ac:dyDescent="0.2"/>
    <row r="62627" x14ac:dyDescent="0.2"/>
    <row r="62628" x14ac:dyDescent="0.2"/>
    <row r="62629" x14ac:dyDescent="0.2"/>
    <row r="62630" x14ac:dyDescent="0.2"/>
    <row r="62631" x14ac:dyDescent="0.2"/>
    <row r="62632" x14ac:dyDescent="0.2"/>
    <row r="62633" x14ac:dyDescent="0.2"/>
    <row r="62634" x14ac:dyDescent="0.2"/>
    <row r="62635" x14ac:dyDescent="0.2"/>
    <row r="62636" x14ac:dyDescent="0.2"/>
    <row r="62637" x14ac:dyDescent="0.2"/>
    <row r="62638" x14ac:dyDescent="0.2"/>
    <row r="62639" x14ac:dyDescent="0.2"/>
    <row r="62640" x14ac:dyDescent="0.2"/>
    <row r="62641" x14ac:dyDescent="0.2"/>
    <row r="62642" x14ac:dyDescent="0.2"/>
    <row r="62643" x14ac:dyDescent="0.2"/>
    <row r="62644" x14ac:dyDescent="0.2"/>
    <row r="62645" x14ac:dyDescent="0.2"/>
    <row r="62646" x14ac:dyDescent="0.2"/>
    <row r="62647" x14ac:dyDescent="0.2"/>
    <row r="62648" x14ac:dyDescent="0.2"/>
    <row r="62649" x14ac:dyDescent="0.2"/>
    <row r="62650" x14ac:dyDescent="0.2"/>
    <row r="62651" x14ac:dyDescent="0.2"/>
    <row r="62652" x14ac:dyDescent="0.2"/>
    <row r="62653" x14ac:dyDescent="0.2"/>
    <row r="62654" x14ac:dyDescent="0.2"/>
    <row r="62655" x14ac:dyDescent="0.2"/>
    <row r="62656" x14ac:dyDescent="0.2"/>
    <row r="62657" x14ac:dyDescent="0.2"/>
    <row r="62658" x14ac:dyDescent="0.2"/>
    <row r="62659" x14ac:dyDescent="0.2"/>
    <row r="62660" x14ac:dyDescent="0.2"/>
    <row r="62661" x14ac:dyDescent="0.2"/>
    <row r="62662" x14ac:dyDescent="0.2"/>
    <row r="62663" x14ac:dyDescent="0.2"/>
    <row r="62664" x14ac:dyDescent="0.2"/>
    <row r="62665" x14ac:dyDescent="0.2"/>
    <row r="62666" x14ac:dyDescent="0.2"/>
    <row r="62667" x14ac:dyDescent="0.2"/>
    <row r="62668" x14ac:dyDescent="0.2"/>
    <row r="62669" x14ac:dyDescent="0.2"/>
    <row r="62670" x14ac:dyDescent="0.2"/>
    <row r="62671" x14ac:dyDescent="0.2"/>
    <row r="62672" x14ac:dyDescent="0.2"/>
    <row r="62673" x14ac:dyDescent="0.2"/>
    <row r="62674" x14ac:dyDescent="0.2"/>
    <row r="62675" x14ac:dyDescent="0.2"/>
    <row r="62676" x14ac:dyDescent="0.2"/>
    <row r="62677" x14ac:dyDescent="0.2"/>
    <row r="62678" x14ac:dyDescent="0.2"/>
    <row r="62679" x14ac:dyDescent="0.2"/>
    <row r="62680" x14ac:dyDescent="0.2"/>
    <row r="62681" x14ac:dyDescent="0.2"/>
    <row r="62682" x14ac:dyDescent="0.2"/>
    <row r="62683" x14ac:dyDescent="0.2"/>
    <row r="62684" x14ac:dyDescent="0.2"/>
    <row r="62685" x14ac:dyDescent="0.2"/>
    <row r="62686" x14ac:dyDescent="0.2"/>
    <row r="62687" x14ac:dyDescent="0.2"/>
    <row r="62688" x14ac:dyDescent="0.2"/>
    <row r="62689" x14ac:dyDescent="0.2"/>
    <row r="62690" x14ac:dyDescent="0.2"/>
    <row r="62691" x14ac:dyDescent="0.2"/>
    <row r="62692" x14ac:dyDescent="0.2"/>
    <row r="62693" x14ac:dyDescent="0.2"/>
    <row r="62694" x14ac:dyDescent="0.2"/>
    <row r="62695" x14ac:dyDescent="0.2"/>
    <row r="62696" x14ac:dyDescent="0.2"/>
    <row r="62697" x14ac:dyDescent="0.2"/>
    <row r="62698" x14ac:dyDescent="0.2"/>
    <row r="62699" x14ac:dyDescent="0.2"/>
    <row r="62700" x14ac:dyDescent="0.2"/>
    <row r="62701" x14ac:dyDescent="0.2"/>
    <row r="62702" x14ac:dyDescent="0.2"/>
    <row r="62703" x14ac:dyDescent="0.2"/>
    <row r="62704" x14ac:dyDescent="0.2"/>
    <row r="62705" x14ac:dyDescent="0.2"/>
    <row r="62706" x14ac:dyDescent="0.2"/>
    <row r="62707" x14ac:dyDescent="0.2"/>
    <row r="62708" x14ac:dyDescent="0.2"/>
    <row r="62709" x14ac:dyDescent="0.2"/>
    <row r="62710" x14ac:dyDescent="0.2"/>
    <row r="62711" x14ac:dyDescent="0.2"/>
    <row r="62712" x14ac:dyDescent="0.2"/>
    <row r="62713" x14ac:dyDescent="0.2"/>
    <row r="62714" x14ac:dyDescent="0.2"/>
    <row r="62715" x14ac:dyDescent="0.2"/>
    <row r="62716" x14ac:dyDescent="0.2"/>
    <row r="62717" x14ac:dyDescent="0.2"/>
    <row r="62718" x14ac:dyDescent="0.2"/>
    <row r="62719" x14ac:dyDescent="0.2"/>
    <row r="62720" x14ac:dyDescent="0.2"/>
    <row r="62721" x14ac:dyDescent="0.2"/>
    <row r="62722" x14ac:dyDescent="0.2"/>
    <row r="62723" x14ac:dyDescent="0.2"/>
    <row r="62724" x14ac:dyDescent="0.2"/>
    <row r="62725" x14ac:dyDescent="0.2"/>
    <row r="62726" x14ac:dyDescent="0.2"/>
    <row r="62727" x14ac:dyDescent="0.2"/>
    <row r="62728" x14ac:dyDescent="0.2"/>
    <row r="62729" x14ac:dyDescent="0.2"/>
    <row r="62730" x14ac:dyDescent="0.2"/>
    <row r="62731" x14ac:dyDescent="0.2"/>
    <row r="62732" x14ac:dyDescent="0.2"/>
    <row r="62733" x14ac:dyDescent="0.2"/>
    <row r="62734" x14ac:dyDescent="0.2"/>
    <row r="62735" x14ac:dyDescent="0.2"/>
    <row r="62736" x14ac:dyDescent="0.2"/>
    <row r="62737" x14ac:dyDescent="0.2"/>
    <row r="62738" x14ac:dyDescent="0.2"/>
    <row r="62739" x14ac:dyDescent="0.2"/>
    <row r="62740" x14ac:dyDescent="0.2"/>
    <row r="62741" x14ac:dyDescent="0.2"/>
    <row r="62742" x14ac:dyDescent="0.2"/>
    <row r="62743" x14ac:dyDescent="0.2"/>
    <row r="62744" x14ac:dyDescent="0.2"/>
    <row r="62745" x14ac:dyDescent="0.2"/>
    <row r="62746" x14ac:dyDescent="0.2"/>
    <row r="62747" x14ac:dyDescent="0.2"/>
    <row r="62748" x14ac:dyDescent="0.2"/>
    <row r="62749" x14ac:dyDescent="0.2"/>
    <row r="62750" x14ac:dyDescent="0.2"/>
    <row r="62751" x14ac:dyDescent="0.2"/>
    <row r="62752" x14ac:dyDescent="0.2"/>
    <row r="62753" x14ac:dyDescent="0.2"/>
    <row r="62754" x14ac:dyDescent="0.2"/>
    <row r="62755" x14ac:dyDescent="0.2"/>
    <row r="62756" x14ac:dyDescent="0.2"/>
    <row r="62757" x14ac:dyDescent="0.2"/>
    <row r="62758" x14ac:dyDescent="0.2"/>
    <row r="62759" x14ac:dyDescent="0.2"/>
    <row r="62760" x14ac:dyDescent="0.2"/>
    <row r="62761" x14ac:dyDescent="0.2"/>
    <row r="62762" x14ac:dyDescent="0.2"/>
    <row r="62763" x14ac:dyDescent="0.2"/>
    <row r="62764" x14ac:dyDescent="0.2"/>
    <row r="62765" x14ac:dyDescent="0.2"/>
    <row r="62766" x14ac:dyDescent="0.2"/>
    <row r="62767" x14ac:dyDescent="0.2"/>
    <row r="62768" x14ac:dyDescent="0.2"/>
    <row r="62769" x14ac:dyDescent="0.2"/>
    <row r="62770" x14ac:dyDescent="0.2"/>
    <row r="62771" x14ac:dyDescent="0.2"/>
    <row r="62772" x14ac:dyDescent="0.2"/>
    <row r="62773" x14ac:dyDescent="0.2"/>
    <row r="62774" x14ac:dyDescent="0.2"/>
    <row r="62775" x14ac:dyDescent="0.2"/>
    <row r="62776" x14ac:dyDescent="0.2"/>
    <row r="62777" x14ac:dyDescent="0.2"/>
    <row r="62778" x14ac:dyDescent="0.2"/>
    <row r="62779" x14ac:dyDescent="0.2"/>
    <row r="62780" x14ac:dyDescent="0.2"/>
    <row r="62781" x14ac:dyDescent="0.2"/>
    <row r="62782" x14ac:dyDescent="0.2"/>
    <row r="62783" x14ac:dyDescent="0.2"/>
    <row r="62784" x14ac:dyDescent="0.2"/>
    <row r="62785" x14ac:dyDescent="0.2"/>
    <row r="62786" x14ac:dyDescent="0.2"/>
    <row r="62787" x14ac:dyDescent="0.2"/>
    <row r="62788" x14ac:dyDescent="0.2"/>
    <row r="62789" x14ac:dyDescent="0.2"/>
    <row r="62790" x14ac:dyDescent="0.2"/>
    <row r="62791" x14ac:dyDescent="0.2"/>
    <row r="62792" x14ac:dyDescent="0.2"/>
    <row r="62793" x14ac:dyDescent="0.2"/>
    <row r="62794" x14ac:dyDescent="0.2"/>
    <row r="62795" x14ac:dyDescent="0.2"/>
    <row r="62796" x14ac:dyDescent="0.2"/>
    <row r="62797" x14ac:dyDescent="0.2"/>
    <row r="62798" x14ac:dyDescent="0.2"/>
    <row r="62799" x14ac:dyDescent="0.2"/>
    <row r="62800" x14ac:dyDescent="0.2"/>
    <row r="62801" x14ac:dyDescent="0.2"/>
    <row r="62802" x14ac:dyDescent="0.2"/>
    <row r="62803" x14ac:dyDescent="0.2"/>
    <row r="62804" x14ac:dyDescent="0.2"/>
    <row r="62805" x14ac:dyDescent="0.2"/>
    <row r="62806" x14ac:dyDescent="0.2"/>
    <row r="62807" x14ac:dyDescent="0.2"/>
    <row r="62808" x14ac:dyDescent="0.2"/>
    <row r="62809" x14ac:dyDescent="0.2"/>
    <row r="62810" x14ac:dyDescent="0.2"/>
    <row r="62811" x14ac:dyDescent="0.2"/>
    <row r="62812" x14ac:dyDescent="0.2"/>
    <row r="62813" x14ac:dyDescent="0.2"/>
    <row r="62814" x14ac:dyDescent="0.2"/>
    <row r="62815" x14ac:dyDescent="0.2"/>
    <row r="62816" x14ac:dyDescent="0.2"/>
    <row r="62817" x14ac:dyDescent="0.2"/>
    <row r="62818" x14ac:dyDescent="0.2"/>
    <row r="62819" x14ac:dyDescent="0.2"/>
    <row r="62820" x14ac:dyDescent="0.2"/>
    <row r="62821" x14ac:dyDescent="0.2"/>
    <row r="62822" x14ac:dyDescent="0.2"/>
    <row r="62823" x14ac:dyDescent="0.2"/>
    <row r="62824" x14ac:dyDescent="0.2"/>
    <row r="62825" x14ac:dyDescent="0.2"/>
    <row r="62826" x14ac:dyDescent="0.2"/>
    <row r="62827" x14ac:dyDescent="0.2"/>
    <row r="62828" x14ac:dyDescent="0.2"/>
    <row r="62829" x14ac:dyDescent="0.2"/>
    <row r="62830" x14ac:dyDescent="0.2"/>
    <row r="62831" x14ac:dyDescent="0.2"/>
    <row r="62832" x14ac:dyDescent="0.2"/>
    <row r="62833" x14ac:dyDescent="0.2"/>
    <row r="62834" x14ac:dyDescent="0.2"/>
    <row r="62835" x14ac:dyDescent="0.2"/>
    <row r="62836" x14ac:dyDescent="0.2"/>
    <row r="62837" x14ac:dyDescent="0.2"/>
    <row r="62838" x14ac:dyDescent="0.2"/>
    <row r="62839" x14ac:dyDescent="0.2"/>
    <row r="62840" x14ac:dyDescent="0.2"/>
    <row r="62841" x14ac:dyDescent="0.2"/>
    <row r="62842" x14ac:dyDescent="0.2"/>
    <row r="62843" x14ac:dyDescent="0.2"/>
    <row r="62844" x14ac:dyDescent="0.2"/>
    <row r="62845" x14ac:dyDescent="0.2"/>
    <row r="62846" x14ac:dyDescent="0.2"/>
    <row r="62847" x14ac:dyDescent="0.2"/>
    <row r="62848" x14ac:dyDescent="0.2"/>
    <row r="62849" x14ac:dyDescent="0.2"/>
    <row r="62850" x14ac:dyDescent="0.2"/>
    <row r="62851" x14ac:dyDescent="0.2"/>
    <row r="62852" x14ac:dyDescent="0.2"/>
    <row r="62853" x14ac:dyDescent="0.2"/>
    <row r="62854" x14ac:dyDescent="0.2"/>
    <row r="62855" x14ac:dyDescent="0.2"/>
    <row r="62856" x14ac:dyDescent="0.2"/>
    <row r="62857" x14ac:dyDescent="0.2"/>
    <row r="62858" x14ac:dyDescent="0.2"/>
    <row r="62859" x14ac:dyDescent="0.2"/>
    <row r="62860" x14ac:dyDescent="0.2"/>
    <row r="62861" x14ac:dyDescent="0.2"/>
    <row r="62862" x14ac:dyDescent="0.2"/>
    <row r="62863" x14ac:dyDescent="0.2"/>
    <row r="62864" x14ac:dyDescent="0.2"/>
    <row r="62865" x14ac:dyDescent="0.2"/>
    <row r="62866" x14ac:dyDescent="0.2"/>
    <row r="62867" x14ac:dyDescent="0.2"/>
    <row r="62868" x14ac:dyDescent="0.2"/>
    <row r="62869" x14ac:dyDescent="0.2"/>
    <row r="62870" x14ac:dyDescent="0.2"/>
    <row r="62871" x14ac:dyDescent="0.2"/>
    <row r="62872" x14ac:dyDescent="0.2"/>
    <row r="62873" x14ac:dyDescent="0.2"/>
    <row r="62874" x14ac:dyDescent="0.2"/>
    <row r="62875" x14ac:dyDescent="0.2"/>
    <row r="62876" x14ac:dyDescent="0.2"/>
    <row r="62877" x14ac:dyDescent="0.2"/>
    <row r="62878" x14ac:dyDescent="0.2"/>
    <row r="62879" x14ac:dyDescent="0.2"/>
    <row r="62880" x14ac:dyDescent="0.2"/>
    <row r="62881" x14ac:dyDescent="0.2"/>
    <row r="62882" x14ac:dyDescent="0.2"/>
    <row r="62883" x14ac:dyDescent="0.2"/>
    <row r="62884" x14ac:dyDescent="0.2"/>
    <row r="62885" x14ac:dyDescent="0.2"/>
    <row r="62886" x14ac:dyDescent="0.2"/>
    <row r="62887" x14ac:dyDescent="0.2"/>
    <row r="62888" x14ac:dyDescent="0.2"/>
    <row r="62889" x14ac:dyDescent="0.2"/>
    <row r="62890" x14ac:dyDescent="0.2"/>
    <row r="62891" x14ac:dyDescent="0.2"/>
    <row r="62892" x14ac:dyDescent="0.2"/>
    <row r="62893" x14ac:dyDescent="0.2"/>
    <row r="62894" x14ac:dyDescent="0.2"/>
    <row r="62895" x14ac:dyDescent="0.2"/>
    <row r="62896" x14ac:dyDescent="0.2"/>
    <row r="62897" x14ac:dyDescent="0.2"/>
    <row r="62898" x14ac:dyDescent="0.2"/>
    <row r="62899" x14ac:dyDescent="0.2"/>
    <row r="62900" x14ac:dyDescent="0.2"/>
    <row r="62901" x14ac:dyDescent="0.2"/>
    <row r="62902" x14ac:dyDescent="0.2"/>
    <row r="62903" x14ac:dyDescent="0.2"/>
    <row r="62904" x14ac:dyDescent="0.2"/>
    <row r="62905" x14ac:dyDescent="0.2"/>
    <row r="62906" x14ac:dyDescent="0.2"/>
    <row r="62907" x14ac:dyDescent="0.2"/>
    <row r="62908" x14ac:dyDescent="0.2"/>
    <row r="62909" x14ac:dyDescent="0.2"/>
    <row r="62910" x14ac:dyDescent="0.2"/>
    <row r="62911" x14ac:dyDescent="0.2"/>
    <row r="62912" x14ac:dyDescent="0.2"/>
    <row r="62913" x14ac:dyDescent="0.2"/>
    <row r="62914" x14ac:dyDescent="0.2"/>
    <row r="62915" x14ac:dyDescent="0.2"/>
    <row r="62916" x14ac:dyDescent="0.2"/>
    <row r="62917" x14ac:dyDescent="0.2"/>
    <row r="62918" x14ac:dyDescent="0.2"/>
    <row r="62919" x14ac:dyDescent="0.2"/>
    <row r="62920" x14ac:dyDescent="0.2"/>
    <row r="62921" x14ac:dyDescent="0.2"/>
    <row r="62922" x14ac:dyDescent="0.2"/>
    <row r="62923" x14ac:dyDescent="0.2"/>
    <row r="62924" x14ac:dyDescent="0.2"/>
    <row r="62925" x14ac:dyDescent="0.2"/>
    <row r="62926" x14ac:dyDescent="0.2"/>
    <row r="62927" x14ac:dyDescent="0.2"/>
    <row r="62928" x14ac:dyDescent="0.2"/>
    <row r="62929" x14ac:dyDescent="0.2"/>
    <row r="62930" x14ac:dyDescent="0.2"/>
    <row r="62931" x14ac:dyDescent="0.2"/>
    <row r="62932" x14ac:dyDescent="0.2"/>
    <row r="62933" x14ac:dyDescent="0.2"/>
    <row r="62934" x14ac:dyDescent="0.2"/>
    <row r="62935" x14ac:dyDescent="0.2"/>
    <row r="62936" x14ac:dyDescent="0.2"/>
    <row r="62937" x14ac:dyDescent="0.2"/>
    <row r="62938" x14ac:dyDescent="0.2"/>
    <row r="62939" x14ac:dyDescent="0.2"/>
    <row r="62940" x14ac:dyDescent="0.2"/>
    <row r="62941" x14ac:dyDescent="0.2"/>
    <row r="62942" x14ac:dyDescent="0.2"/>
    <row r="62943" x14ac:dyDescent="0.2"/>
    <row r="62944" x14ac:dyDescent="0.2"/>
    <row r="62945" x14ac:dyDescent="0.2"/>
    <row r="62946" x14ac:dyDescent="0.2"/>
    <row r="62947" x14ac:dyDescent="0.2"/>
    <row r="62948" x14ac:dyDescent="0.2"/>
    <row r="62949" x14ac:dyDescent="0.2"/>
    <row r="62950" x14ac:dyDescent="0.2"/>
    <row r="62951" x14ac:dyDescent="0.2"/>
    <row r="62952" x14ac:dyDescent="0.2"/>
    <row r="62953" x14ac:dyDescent="0.2"/>
    <row r="62954" x14ac:dyDescent="0.2"/>
    <row r="62955" x14ac:dyDescent="0.2"/>
    <row r="62956" x14ac:dyDescent="0.2"/>
    <row r="62957" x14ac:dyDescent="0.2"/>
    <row r="62958" x14ac:dyDescent="0.2"/>
    <row r="62959" x14ac:dyDescent="0.2"/>
    <row r="62960" x14ac:dyDescent="0.2"/>
    <row r="62961" x14ac:dyDescent="0.2"/>
    <row r="62962" x14ac:dyDescent="0.2"/>
    <row r="62963" x14ac:dyDescent="0.2"/>
    <row r="62964" x14ac:dyDescent="0.2"/>
    <row r="62965" x14ac:dyDescent="0.2"/>
    <row r="62966" x14ac:dyDescent="0.2"/>
    <row r="62967" x14ac:dyDescent="0.2"/>
    <row r="62968" x14ac:dyDescent="0.2"/>
    <row r="62969" x14ac:dyDescent="0.2"/>
    <row r="62970" x14ac:dyDescent="0.2"/>
    <row r="62971" x14ac:dyDescent="0.2"/>
    <row r="62972" x14ac:dyDescent="0.2"/>
    <row r="62973" x14ac:dyDescent="0.2"/>
    <row r="62974" x14ac:dyDescent="0.2"/>
    <row r="62975" x14ac:dyDescent="0.2"/>
    <row r="62976" x14ac:dyDescent="0.2"/>
    <row r="62977" x14ac:dyDescent="0.2"/>
    <row r="62978" x14ac:dyDescent="0.2"/>
    <row r="62979" x14ac:dyDescent="0.2"/>
    <row r="62980" x14ac:dyDescent="0.2"/>
    <row r="62981" x14ac:dyDescent="0.2"/>
    <row r="62982" x14ac:dyDescent="0.2"/>
    <row r="62983" x14ac:dyDescent="0.2"/>
    <row r="62984" x14ac:dyDescent="0.2"/>
    <row r="62985" x14ac:dyDescent="0.2"/>
    <row r="62986" x14ac:dyDescent="0.2"/>
    <row r="62987" x14ac:dyDescent="0.2"/>
    <row r="62988" x14ac:dyDescent="0.2"/>
    <row r="62989" x14ac:dyDescent="0.2"/>
    <row r="62990" x14ac:dyDescent="0.2"/>
    <row r="62991" x14ac:dyDescent="0.2"/>
    <row r="62992" x14ac:dyDescent="0.2"/>
    <row r="62993" x14ac:dyDescent="0.2"/>
    <row r="62994" x14ac:dyDescent="0.2"/>
    <row r="62995" x14ac:dyDescent="0.2"/>
    <row r="62996" x14ac:dyDescent="0.2"/>
    <row r="62997" x14ac:dyDescent="0.2"/>
    <row r="62998" x14ac:dyDescent="0.2"/>
    <row r="62999" x14ac:dyDescent="0.2"/>
    <row r="63000" x14ac:dyDescent="0.2"/>
    <row r="63001" x14ac:dyDescent="0.2"/>
    <row r="63002" x14ac:dyDescent="0.2"/>
    <row r="63003" x14ac:dyDescent="0.2"/>
    <row r="63004" x14ac:dyDescent="0.2"/>
    <row r="63005" x14ac:dyDescent="0.2"/>
    <row r="63006" x14ac:dyDescent="0.2"/>
    <row r="63007" x14ac:dyDescent="0.2"/>
    <row r="63008" x14ac:dyDescent="0.2"/>
    <row r="63009" x14ac:dyDescent="0.2"/>
    <row r="63010" x14ac:dyDescent="0.2"/>
    <row r="63011" x14ac:dyDescent="0.2"/>
    <row r="63012" x14ac:dyDescent="0.2"/>
    <row r="63013" x14ac:dyDescent="0.2"/>
    <row r="63014" x14ac:dyDescent="0.2"/>
    <row r="63015" x14ac:dyDescent="0.2"/>
    <row r="63016" x14ac:dyDescent="0.2"/>
    <row r="63017" x14ac:dyDescent="0.2"/>
    <row r="63018" x14ac:dyDescent="0.2"/>
    <row r="63019" x14ac:dyDescent="0.2"/>
    <row r="63020" x14ac:dyDescent="0.2"/>
    <row r="63021" x14ac:dyDescent="0.2"/>
    <row r="63022" x14ac:dyDescent="0.2"/>
    <row r="63023" x14ac:dyDescent="0.2"/>
    <row r="63024" x14ac:dyDescent="0.2"/>
    <row r="63025" x14ac:dyDescent="0.2"/>
    <row r="63026" x14ac:dyDescent="0.2"/>
    <row r="63027" x14ac:dyDescent="0.2"/>
    <row r="63028" x14ac:dyDescent="0.2"/>
    <row r="63029" x14ac:dyDescent="0.2"/>
    <row r="63030" x14ac:dyDescent="0.2"/>
    <row r="63031" x14ac:dyDescent="0.2"/>
    <row r="63032" x14ac:dyDescent="0.2"/>
    <row r="63033" x14ac:dyDescent="0.2"/>
    <row r="63034" x14ac:dyDescent="0.2"/>
    <row r="63035" x14ac:dyDescent="0.2"/>
    <row r="63036" x14ac:dyDescent="0.2"/>
    <row r="63037" x14ac:dyDescent="0.2"/>
    <row r="63038" x14ac:dyDescent="0.2"/>
    <row r="63039" x14ac:dyDescent="0.2"/>
    <row r="63040" x14ac:dyDescent="0.2"/>
    <row r="63041" x14ac:dyDescent="0.2"/>
    <row r="63042" x14ac:dyDescent="0.2"/>
    <row r="63043" x14ac:dyDescent="0.2"/>
    <row r="63044" x14ac:dyDescent="0.2"/>
    <row r="63045" x14ac:dyDescent="0.2"/>
    <row r="63046" x14ac:dyDescent="0.2"/>
    <row r="63047" x14ac:dyDescent="0.2"/>
    <row r="63048" x14ac:dyDescent="0.2"/>
    <row r="63049" x14ac:dyDescent="0.2"/>
    <row r="63050" x14ac:dyDescent="0.2"/>
    <row r="63051" x14ac:dyDescent="0.2"/>
    <row r="63052" x14ac:dyDescent="0.2"/>
    <row r="63053" x14ac:dyDescent="0.2"/>
    <row r="63054" x14ac:dyDescent="0.2"/>
    <row r="63055" x14ac:dyDescent="0.2"/>
    <row r="63056" x14ac:dyDescent="0.2"/>
    <row r="63057" x14ac:dyDescent="0.2"/>
    <row r="63058" x14ac:dyDescent="0.2"/>
    <row r="63059" x14ac:dyDescent="0.2"/>
    <row r="63060" x14ac:dyDescent="0.2"/>
    <row r="63061" x14ac:dyDescent="0.2"/>
    <row r="63062" x14ac:dyDescent="0.2"/>
    <row r="63063" x14ac:dyDescent="0.2"/>
    <row r="63064" x14ac:dyDescent="0.2"/>
    <row r="63065" x14ac:dyDescent="0.2"/>
    <row r="63066" x14ac:dyDescent="0.2"/>
    <row r="63067" x14ac:dyDescent="0.2"/>
    <row r="63068" x14ac:dyDescent="0.2"/>
    <row r="63069" x14ac:dyDescent="0.2"/>
    <row r="63070" x14ac:dyDescent="0.2"/>
    <row r="63071" x14ac:dyDescent="0.2"/>
    <row r="63072" x14ac:dyDescent="0.2"/>
    <row r="63073" x14ac:dyDescent="0.2"/>
    <row r="63074" x14ac:dyDescent="0.2"/>
    <row r="63075" x14ac:dyDescent="0.2"/>
    <row r="63076" x14ac:dyDescent="0.2"/>
    <row r="63077" x14ac:dyDescent="0.2"/>
    <row r="63078" x14ac:dyDescent="0.2"/>
    <row r="63079" x14ac:dyDescent="0.2"/>
    <row r="63080" x14ac:dyDescent="0.2"/>
    <row r="63081" x14ac:dyDescent="0.2"/>
    <row r="63082" x14ac:dyDescent="0.2"/>
    <row r="63083" x14ac:dyDescent="0.2"/>
    <row r="63084" x14ac:dyDescent="0.2"/>
    <row r="63085" x14ac:dyDescent="0.2"/>
    <row r="63086" x14ac:dyDescent="0.2"/>
    <row r="63087" x14ac:dyDescent="0.2"/>
    <row r="63088" x14ac:dyDescent="0.2"/>
    <row r="63089" x14ac:dyDescent="0.2"/>
    <row r="63090" x14ac:dyDescent="0.2"/>
    <row r="63091" x14ac:dyDescent="0.2"/>
    <row r="63092" x14ac:dyDescent="0.2"/>
    <row r="63093" x14ac:dyDescent="0.2"/>
    <row r="63094" x14ac:dyDescent="0.2"/>
    <row r="63095" x14ac:dyDescent="0.2"/>
    <row r="63096" x14ac:dyDescent="0.2"/>
    <row r="63097" x14ac:dyDescent="0.2"/>
    <row r="63098" x14ac:dyDescent="0.2"/>
    <row r="63099" x14ac:dyDescent="0.2"/>
    <row r="63100" x14ac:dyDescent="0.2"/>
    <row r="63101" x14ac:dyDescent="0.2"/>
    <row r="63102" x14ac:dyDescent="0.2"/>
    <row r="63103" x14ac:dyDescent="0.2"/>
    <row r="63104" x14ac:dyDescent="0.2"/>
    <row r="63105" x14ac:dyDescent="0.2"/>
    <row r="63106" x14ac:dyDescent="0.2"/>
    <row r="63107" x14ac:dyDescent="0.2"/>
    <row r="63108" x14ac:dyDescent="0.2"/>
    <row r="63109" x14ac:dyDescent="0.2"/>
    <row r="63110" x14ac:dyDescent="0.2"/>
    <row r="63111" x14ac:dyDescent="0.2"/>
    <row r="63112" x14ac:dyDescent="0.2"/>
    <row r="63113" x14ac:dyDescent="0.2"/>
    <row r="63114" x14ac:dyDescent="0.2"/>
    <row r="63115" x14ac:dyDescent="0.2"/>
    <row r="63116" x14ac:dyDescent="0.2"/>
    <row r="63117" x14ac:dyDescent="0.2"/>
    <row r="63118" x14ac:dyDescent="0.2"/>
    <row r="63119" x14ac:dyDescent="0.2"/>
    <row r="63120" x14ac:dyDescent="0.2"/>
    <row r="63121" x14ac:dyDescent="0.2"/>
    <row r="63122" x14ac:dyDescent="0.2"/>
    <row r="63123" x14ac:dyDescent="0.2"/>
    <row r="63124" x14ac:dyDescent="0.2"/>
    <row r="63125" x14ac:dyDescent="0.2"/>
    <row r="63126" x14ac:dyDescent="0.2"/>
    <row r="63127" x14ac:dyDescent="0.2"/>
    <row r="63128" x14ac:dyDescent="0.2"/>
    <row r="63129" x14ac:dyDescent="0.2"/>
    <row r="63130" x14ac:dyDescent="0.2"/>
    <row r="63131" x14ac:dyDescent="0.2"/>
    <row r="63132" x14ac:dyDescent="0.2"/>
    <row r="63133" x14ac:dyDescent="0.2"/>
    <row r="63134" x14ac:dyDescent="0.2"/>
    <row r="63135" x14ac:dyDescent="0.2"/>
    <row r="63136" x14ac:dyDescent="0.2"/>
    <row r="63137" x14ac:dyDescent="0.2"/>
    <row r="63138" x14ac:dyDescent="0.2"/>
    <row r="63139" x14ac:dyDescent="0.2"/>
    <row r="63140" x14ac:dyDescent="0.2"/>
    <row r="63141" x14ac:dyDescent="0.2"/>
    <row r="63142" x14ac:dyDescent="0.2"/>
    <row r="63143" x14ac:dyDescent="0.2"/>
    <row r="63144" x14ac:dyDescent="0.2"/>
    <row r="63145" x14ac:dyDescent="0.2"/>
    <row r="63146" x14ac:dyDescent="0.2"/>
    <row r="63147" x14ac:dyDescent="0.2"/>
    <row r="63148" x14ac:dyDescent="0.2"/>
    <row r="63149" x14ac:dyDescent="0.2"/>
    <row r="63150" x14ac:dyDescent="0.2"/>
    <row r="63151" x14ac:dyDescent="0.2"/>
    <row r="63152" x14ac:dyDescent="0.2"/>
    <row r="63153" x14ac:dyDescent="0.2"/>
    <row r="63154" x14ac:dyDescent="0.2"/>
    <row r="63155" x14ac:dyDescent="0.2"/>
    <row r="63156" x14ac:dyDescent="0.2"/>
    <row r="63157" x14ac:dyDescent="0.2"/>
    <row r="63158" x14ac:dyDescent="0.2"/>
    <row r="63159" x14ac:dyDescent="0.2"/>
    <row r="63160" x14ac:dyDescent="0.2"/>
    <row r="63161" x14ac:dyDescent="0.2"/>
    <row r="63162" x14ac:dyDescent="0.2"/>
    <row r="63163" x14ac:dyDescent="0.2"/>
    <row r="63164" x14ac:dyDescent="0.2"/>
    <row r="63165" x14ac:dyDescent="0.2"/>
    <row r="63166" x14ac:dyDescent="0.2"/>
    <row r="63167" x14ac:dyDescent="0.2"/>
    <row r="63168" x14ac:dyDescent="0.2"/>
    <row r="63169" x14ac:dyDescent="0.2"/>
    <row r="63170" x14ac:dyDescent="0.2"/>
    <row r="63171" x14ac:dyDescent="0.2"/>
    <row r="63172" x14ac:dyDescent="0.2"/>
    <row r="63173" x14ac:dyDescent="0.2"/>
    <row r="63174" x14ac:dyDescent="0.2"/>
    <row r="63175" x14ac:dyDescent="0.2"/>
    <row r="63176" x14ac:dyDescent="0.2"/>
    <row r="63177" x14ac:dyDescent="0.2"/>
    <row r="63178" x14ac:dyDescent="0.2"/>
    <row r="63179" x14ac:dyDescent="0.2"/>
    <row r="63180" x14ac:dyDescent="0.2"/>
    <row r="63181" x14ac:dyDescent="0.2"/>
    <row r="63182" x14ac:dyDescent="0.2"/>
    <row r="63183" x14ac:dyDescent="0.2"/>
    <row r="63184" x14ac:dyDescent="0.2"/>
    <row r="63185" x14ac:dyDescent="0.2"/>
    <row r="63186" x14ac:dyDescent="0.2"/>
    <row r="63187" x14ac:dyDescent="0.2"/>
    <row r="63188" x14ac:dyDescent="0.2"/>
    <row r="63189" x14ac:dyDescent="0.2"/>
    <row r="63190" x14ac:dyDescent="0.2"/>
    <row r="63191" x14ac:dyDescent="0.2"/>
    <row r="63192" x14ac:dyDescent="0.2"/>
    <row r="63193" x14ac:dyDescent="0.2"/>
    <row r="63194" x14ac:dyDescent="0.2"/>
    <row r="63195" x14ac:dyDescent="0.2"/>
    <row r="63196" x14ac:dyDescent="0.2"/>
    <row r="63197" x14ac:dyDescent="0.2"/>
    <row r="63198" x14ac:dyDescent="0.2"/>
    <row r="63199" x14ac:dyDescent="0.2"/>
    <row r="63200" x14ac:dyDescent="0.2"/>
    <row r="63201" x14ac:dyDescent="0.2"/>
    <row r="63202" x14ac:dyDescent="0.2"/>
    <row r="63203" x14ac:dyDescent="0.2"/>
    <row r="63204" x14ac:dyDescent="0.2"/>
    <row r="63205" x14ac:dyDescent="0.2"/>
    <row r="63206" x14ac:dyDescent="0.2"/>
    <row r="63207" x14ac:dyDescent="0.2"/>
    <row r="63208" x14ac:dyDescent="0.2"/>
    <row r="63209" x14ac:dyDescent="0.2"/>
    <row r="63210" x14ac:dyDescent="0.2"/>
    <row r="63211" x14ac:dyDescent="0.2"/>
    <row r="63212" x14ac:dyDescent="0.2"/>
    <row r="63213" x14ac:dyDescent="0.2"/>
    <row r="63214" x14ac:dyDescent="0.2"/>
    <row r="63215" x14ac:dyDescent="0.2"/>
    <row r="63216" x14ac:dyDescent="0.2"/>
    <row r="63217" x14ac:dyDescent="0.2"/>
    <row r="63218" x14ac:dyDescent="0.2"/>
    <row r="63219" x14ac:dyDescent="0.2"/>
    <row r="63220" x14ac:dyDescent="0.2"/>
    <row r="63221" x14ac:dyDescent="0.2"/>
    <row r="63222" x14ac:dyDescent="0.2"/>
    <row r="63223" x14ac:dyDescent="0.2"/>
    <row r="63224" x14ac:dyDescent="0.2"/>
    <row r="63225" x14ac:dyDescent="0.2"/>
    <row r="63226" x14ac:dyDescent="0.2"/>
    <row r="63227" x14ac:dyDescent="0.2"/>
    <row r="63228" x14ac:dyDescent="0.2"/>
    <row r="63229" x14ac:dyDescent="0.2"/>
    <row r="63230" x14ac:dyDescent="0.2"/>
    <row r="63231" x14ac:dyDescent="0.2"/>
    <row r="63232" x14ac:dyDescent="0.2"/>
    <row r="63233" x14ac:dyDescent="0.2"/>
    <row r="63234" x14ac:dyDescent="0.2"/>
    <row r="63235" x14ac:dyDescent="0.2"/>
    <row r="63236" x14ac:dyDescent="0.2"/>
    <row r="63237" x14ac:dyDescent="0.2"/>
    <row r="63238" x14ac:dyDescent="0.2"/>
    <row r="63239" x14ac:dyDescent="0.2"/>
    <row r="63240" x14ac:dyDescent="0.2"/>
    <row r="63241" x14ac:dyDescent="0.2"/>
    <row r="63242" x14ac:dyDescent="0.2"/>
    <row r="63243" x14ac:dyDescent="0.2"/>
    <row r="63244" x14ac:dyDescent="0.2"/>
    <row r="63245" x14ac:dyDescent="0.2"/>
    <row r="63246" x14ac:dyDescent="0.2"/>
    <row r="63247" x14ac:dyDescent="0.2"/>
    <row r="63248" x14ac:dyDescent="0.2"/>
    <row r="63249" x14ac:dyDescent="0.2"/>
    <row r="63250" x14ac:dyDescent="0.2"/>
    <row r="63251" x14ac:dyDescent="0.2"/>
    <row r="63252" x14ac:dyDescent="0.2"/>
    <row r="63253" x14ac:dyDescent="0.2"/>
    <row r="63254" x14ac:dyDescent="0.2"/>
    <row r="63255" x14ac:dyDescent="0.2"/>
    <row r="63256" x14ac:dyDescent="0.2"/>
    <row r="63257" x14ac:dyDescent="0.2"/>
    <row r="63258" x14ac:dyDescent="0.2"/>
    <row r="63259" x14ac:dyDescent="0.2"/>
    <row r="63260" x14ac:dyDescent="0.2"/>
    <row r="63261" x14ac:dyDescent="0.2"/>
    <row r="63262" x14ac:dyDescent="0.2"/>
    <row r="63263" x14ac:dyDescent="0.2"/>
    <row r="63264" x14ac:dyDescent="0.2"/>
    <row r="63265" x14ac:dyDescent="0.2"/>
    <row r="63266" x14ac:dyDescent="0.2"/>
    <row r="63267" x14ac:dyDescent="0.2"/>
    <row r="63268" x14ac:dyDescent="0.2"/>
    <row r="63269" x14ac:dyDescent="0.2"/>
    <row r="63270" x14ac:dyDescent="0.2"/>
    <row r="63271" x14ac:dyDescent="0.2"/>
    <row r="63272" x14ac:dyDescent="0.2"/>
    <row r="63273" x14ac:dyDescent="0.2"/>
    <row r="63274" x14ac:dyDescent="0.2"/>
    <row r="63275" x14ac:dyDescent="0.2"/>
    <row r="63276" x14ac:dyDescent="0.2"/>
    <row r="63277" x14ac:dyDescent="0.2"/>
    <row r="63278" x14ac:dyDescent="0.2"/>
    <row r="63279" x14ac:dyDescent="0.2"/>
    <row r="63280" x14ac:dyDescent="0.2"/>
    <row r="63281" x14ac:dyDescent="0.2"/>
    <row r="63282" x14ac:dyDescent="0.2"/>
    <row r="63283" x14ac:dyDescent="0.2"/>
    <row r="63284" x14ac:dyDescent="0.2"/>
    <row r="63285" x14ac:dyDescent="0.2"/>
    <row r="63286" x14ac:dyDescent="0.2"/>
    <row r="63287" x14ac:dyDescent="0.2"/>
    <row r="63288" x14ac:dyDescent="0.2"/>
    <row r="63289" x14ac:dyDescent="0.2"/>
    <row r="63290" x14ac:dyDescent="0.2"/>
    <row r="63291" x14ac:dyDescent="0.2"/>
    <row r="63292" x14ac:dyDescent="0.2"/>
    <row r="63293" x14ac:dyDescent="0.2"/>
    <row r="63294" x14ac:dyDescent="0.2"/>
    <row r="63295" x14ac:dyDescent="0.2"/>
    <row r="63296" x14ac:dyDescent="0.2"/>
    <row r="63297" x14ac:dyDescent="0.2"/>
    <row r="63298" x14ac:dyDescent="0.2"/>
    <row r="63299" x14ac:dyDescent="0.2"/>
    <row r="63300" x14ac:dyDescent="0.2"/>
    <row r="63301" x14ac:dyDescent="0.2"/>
    <row r="63302" x14ac:dyDescent="0.2"/>
    <row r="63303" x14ac:dyDescent="0.2"/>
    <row r="63304" x14ac:dyDescent="0.2"/>
    <row r="63305" x14ac:dyDescent="0.2"/>
    <row r="63306" x14ac:dyDescent="0.2"/>
    <row r="63307" x14ac:dyDescent="0.2"/>
    <row r="63308" x14ac:dyDescent="0.2"/>
    <row r="63309" x14ac:dyDescent="0.2"/>
    <row r="63310" x14ac:dyDescent="0.2"/>
    <row r="63311" x14ac:dyDescent="0.2"/>
    <row r="63312" x14ac:dyDescent="0.2"/>
    <row r="63313" x14ac:dyDescent="0.2"/>
    <row r="63314" x14ac:dyDescent="0.2"/>
    <row r="63315" x14ac:dyDescent="0.2"/>
    <row r="63316" x14ac:dyDescent="0.2"/>
    <row r="63317" x14ac:dyDescent="0.2"/>
    <row r="63318" x14ac:dyDescent="0.2"/>
    <row r="63319" x14ac:dyDescent="0.2"/>
    <row r="63320" x14ac:dyDescent="0.2"/>
    <row r="63321" x14ac:dyDescent="0.2"/>
    <row r="63322" x14ac:dyDescent="0.2"/>
    <row r="63323" x14ac:dyDescent="0.2"/>
    <row r="63324" x14ac:dyDescent="0.2"/>
    <row r="63325" x14ac:dyDescent="0.2"/>
    <row r="63326" x14ac:dyDescent="0.2"/>
    <row r="63327" x14ac:dyDescent="0.2"/>
    <row r="63328" x14ac:dyDescent="0.2"/>
    <row r="63329" x14ac:dyDescent="0.2"/>
    <row r="63330" x14ac:dyDescent="0.2"/>
    <row r="63331" x14ac:dyDescent="0.2"/>
    <row r="63332" x14ac:dyDescent="0.2"/>
    <row r="63333" x14ac:dyDescent="0.2"/>
    <row r="63334" x14ac:dyDescent="0.2"/>
    <row r="63335" x14ac:dyDescent="0.2"/>
    <row r="63336" x14ac:dyDescent="0.2"/>
    <row r="63337" x14ac:dyDescent="0.2"/>
    <row r="63338" x14ac:dyDescent="0.2"/>
    <row r="63339" x14ac:dyDescent="0.2"/>
    <row r="63340" x14ac:dyDescent="0.2"/>
    <row r="63341" x14ac:dyDescent="0.2"/>
    <row r="63342" x14ac:dyDescent="0.2"/>
    <row r="63343" x14ac:dyDescent="0.2"/>
    <row r="63344" x14ac:dyDescent="0.2"/>
    <row r="63345" x14ac:dyDescent="0.2"/>
    <row r="63346" x14ac:dyDescent="0.2"/>
    <row r="63347" x14ac:dyDescent="0.2"/>
    <row r="63348" x14ac:dyDescent="0.2"/>
    <row r="63349" x14ac:dyDescent="0.2"/>
    <row r="63350" x14ac:dyDescent="0.2"/>
    <row r="63351" x14ac:dyDescent="0.2"/>
    <row r="63352" x14ac:dyDescent="0.2"/>
    <row r="63353" x14ac:dyDescent="0.2"/>
    <row r="63354" x14ac:dyDescent="0.2"/>
    <row r="63355" x14ac:dyDescent="0.2"/>
    <row r="63356" x14ac:dyDescent="0.2"/>
    <row r="63357" x14ac:dyDescent="0.2"/>
    <row r="63358" x14ac:dyDescent="0.2"/>
    <row r="63359" x14ac:dyDescent="0.2"/>
    <row r="63360" x14ac:dyDescent="0.2"/>
    <row r="63361" x14ac:dyDescent="0.2"/>
    <row r="63362" x14ac:dyDescent="0.2"/>
    <row r="63363" x14ac:dyDescent="0.2"/>
    <row r="63364" x14ac:dyDescent="0.2"/>
    <row r="63365" x14ac:dyDescent="0.2"/>
    <row r="63366" x14ac:dyDescent="0.2"/>
    <row r="63367" x14ac:dyDescent="0.2"/>
    <row r="63368" x14ac:dyDescent="0.2"/>
    <row r="63369" x14ac:dyDescent="0.2"/>
    <row r="63370" x14ac:dyDescent="0.2"/>
    <row r="63371" x14ac:dyDescent="0.2"/>
    <row r="63372" x14ac:dyDescent="0.2"/>
    <row r="63373" x14ac:dyDescent="0.2"/>
    <row r="63374" x14ac:dyDescent="0.2"/>
    <row r="63375" x14ac:dyDescent="0.2"/>
    <row r="63376" x14ac:dyDescent="0.2"/>
    <row r="63377" x14ac:dyDescent="0.2"/>
    <row r="63378" x14ac:dyDescent="0.2"/>
    <row r="63379" x14ac:dyDescent="0.2"/>
    <row r="63380" x14ac:dyDescent="0.2"/>
    <row r="63381" x14ac:dyDescent="0.2"/>
    <row r="63382" x14ac:dyDescent="0.2"/>
    <row r="63383" x14ac:dyDescent="0.2"/>
    <row r="63384" x14ac:dyDescent="0.2"/>
    <row r="63385" x14ac:dyDescent="0.2"/>
    <row r="63386" x14ac:dyDescent="0.2"/>
    <row r="63387" x14ac:dyDescent="0.2"/>
    <row r="63388" x14ac:dyDescent="0.2"/>
    <row r="63389" x14ac:dyDescent="0.2"/>
    <row r="63390" x14ac:dyDescent="0.2"/>
    <row r="63391" x14ac:dyDescent="0.2"/>
    <row r="63392" x14ac:dyDescent="0.2"/>
    <row r="63393" x14ac:dyDescent="0.2"/>
    <row r="63394" x14ac:dyDescent="0.2"/>
    <row r="63395" x14ac:dyDescent="0.2"/>
    <row r="63396" x14ac:dyDescent="0.2"/>
    <row r="63397" x14ac:dyDescent="0.2"/>
    <row r="63398" x14ac:dyDescent="0.2"/>
    <row r="63399" x14ac:dyDescent="0.2"/>
    <row r="63400" x14ac:dyDescent="0.2"/>
    <row r="63401" x14ac:dyDescent="0.2"/>
    <row r="63402" x14ac:dyDescent="0.2"/>
    <row r="63403" x14ac:dyDescent="0.2"/>
    <row r="63404" x14ac:dyDescent="0.2"/>
    <row r="63405" x14ac:dyDescent="0.2"/>
    <row r="63406" x14ac:dyDescent="0.2"/>
    <row r="63407" x14ac:dyDescent="0.2"/>
    <row r="63408" x14ac:dyDescent="0.2"/>
    <row r="63409" x14ac:dyDescent="0.2"/>
    <row r="63410" x14ac:dyDescent="0.2"/>
    <row r="63411" x14ac:dyDescent="0.2"/>
    <row r="63412" x14ac:dyDescent="0.2"/>
    <row r="63413" x14ac:dyDescent="0.2"/>
    <row r="63414" x14ac:dyDescent="0.2"/>
    <row r="63415" x14ac:dyDescent="0.2"/>
    <row r="63416" x14ac:dyDescent="0.2"/>
    <row r="63417" x14ac:dyDescent="0.2"/>
    <row r="63418" x14ac:dyDescent="0.2"/>
    <row r="63419" x14ac:dyDescent="0.2"/>
    <row r="63420" x14ac:dyDescent="0.2"/>
    <row r="63421" x14ac:dyDescent="0.2"/>
    <row r="63422" x14ac:dyDescent="0.2"/>
    <row r="63423" x14ac:dyDescent="0.2"/>
    <row r="63424" x14ac:dyDescent="0.2"/>
    <row r="63425" x14ac:dyDescent="0.2"/>
    <row r="63426" x14ac:dyDescent="0.2"/>
    <row r="63427" x14ac:dyDescent="0.2"/>
    <row r="63428" x14ac:dyDescent="0.2"/>
    <row r="63429" x14ac:dyDescent="0.2"/>
    <row r="63430" x14ac:dyDescent="0.2"/>
    <row r="63431" x14ac:dyDescent="0.2"/>
    <row r="63432" x14ac:dyDescent="0.2"/>
    <row r="63433" x14ac:dyDescent="0.2"/>
    <row r="63434" x14ac:dyDescent="0.2"/>
    <row r="63435" x14ac:dyDescent="0.2"/>
    <row r="63436" x14ac:dyDescent="0.2"/>
    <row r="63437" x14ac:dyDescent="0.2"/>
    <row r="63438" x14ac:dyDescent="0.2"/>
    <row r="63439" x14ac:dyDescent="0.2"/>
    <row r="63440" x14ac:dyDescent="0.2"/>
    <row r="63441" x14ac:dyDescent="0.2"/>
    <row r="63442" x14ac:dyDescent="0.2"/>
    <row r="63443" x14ac:dyDescent="0.2"/>
    <row r="63444" x14ac:dyDescent="0.2"/>
    <row r="63445" x14ac:dyDescent="0.2"/>
    <row r="63446" x14ac:dyDescent="0.2"/>
    <row r="63447" x14ac:dyDescent="0.2"/>
    <row r="63448" x14ac:dyDescent="0.2"/>
    <row r="63449" x14ac:dyDescent="0.2"/>
    <row r="63450" x14ac:dyDescent="0.2"/>
    <row r="63451" x14ac:dyDescent="0.2"/>
    <row r="63452" x14ac:dyDescent="0.2"/>
    <row r="63453" x14ac:dyDescent="0.2"/>
    <row r="63454" x14ac:dyDescent="0.2"/>
    <row r="63455" x14ac:dyDescent="0.2"/>
    <row r="63456" x14ac:dyDescent="0.2"/>
    <row r="63457" x14ac:dyDescent="0.2"/>
    <row r="63458" x14ac:dyDescent="0.2"/>
    <row r="63459" x14ac:dyDescent="0.2"/>
    <row r="63460" x14ac:dyDescent="0.2"/>
    <row r="63461" x14ac:dyDescent="0.2"/>
    <row r="63462" x14ac:dyDescent="0.2"/>
    <row r="63463" x14ac:dyDescent="0.2"/>
    <row r="63464" x14ac:dyDescent="0.2"/>
    <row r="63465" x14ac:dyDescent="0.2"/>
    <row r="63466" x14ac:dyDescent="0.2"/>
    <row r="63467" x14ac:dyDescent="0.2"/>
    <row r="63468" x14ac:dyDescent="0.2"/>
    <row r="63469" x14ac:dyDescent="0.2"/>
    <row r="63470" x14ac:dyDescent="0.2"/>
    <row r="63471" x14ac:dyDescent="0.2"/>
    <row r="63472" x14ac:dyDescent="0.2"/>
    <row r="63473" x14ac:dyDescent="0.2"/>
    <row r="63474" x14ac:dyDescent="0.2"/>
    <row r="63475" x14ac:dyDescent="0.2"/>
    <row r="63476" x14ac:dyDescent="0.2"/>
    <row r="63477" x14ac:dyDescent="0.2"/>
    <row r="63478" x14ac:dyDescent="0.2"/>
    <row r="63479" x14ac:dyDescent="0.2"/>
    <row r="63480" x14ac:dyDescent="0.2"/>
    <row r="63481" x14ac:dyDescent="0.2"/>
    <row r="63482" x14ac:dyDescent="0.2"/>
    <row r="63483" x14ac:dyDescent="0.2"/>
    <row r="63484" x14ac:dyDescent="0.2"/>
    <row r="63485" x14ac:dyDescent="0.2"/>
    <row r="63486" x14ac:dyDescent="0.2"/>
    <row r="63487" x14ac:dyDescent="0.2"/>
    <row r="63488" x14ac:dyDescent="0.2"/>
    <row r="63489" x14ac:dyDescent="0.2"/>
    <row r="63490" x14ac:dyDescent="0.2"/>
    <row r="63491" x14ac:dyDescent="0.2"/>
    <row r="63492" x14ac:dyDescent="0.2"/>
    <row r="63493" x14ac:dyDescent="0.2"/>
    <row r="63494" x14ac:dyDescent="0.2"/>
    <row r="63495" x14ac:dyDescent="0.2"/>
    <row r="63496" x14ac:dyDescent="0.2"/>
    <row r="63497" x14ac:dyDescent="0.2"/>
    <row r="63498" x14ac:dyDescent="0.2"/>
    <row r="63499" x14ac:dyDescent="0.2"/>
    <row r="63500" x14ac:dyDescent="0.2"/>
    <row r="63501" x14ac:dyDescent="0.2"/>
    <row r="63502" x14ac:dyDescent="0.2"/>
    <row r="63503" x14ac:dyDescent="0.2"/>
    <row r="63504" x14ac:dyDescent="0.2"/>
    <row r="63505" x14ac:dyDescent="0.2"/>
    <row r="63506" x14ac:dyDescent="0.2"/>
    <row r="63507" x14ac:dyDescent="0.2"/>
    <row r="63508" x14ac:dyDescent="0.2"/>
    <row r="63509" x14ac:dyDescent="0.2"/>
    <row r="63510" x14ac:dyDescent="0.2"/>
    <row r="63511" x14ac:dyDescent="0.2"/>
    <row r="63512" x14ac:dyDescent="0.2"/>
    <row r="63513" x14ac:dyDescent="0.2"/>
    <row r="63514" x14ac:dyDescent="0.2"/>
    <row r="63515" x14ac:dyDescent="0.2"/>
    <row r="63516" x14ac:dyDescent="0.2"/>
    <row r="63517" x14ac:dyDescent="0.2"/>
    <row r="63518" x14ac:dyDescent="0.2"/>
    <row r="63519" x14ac:dyDescent="0.2"/>
    <row r="63520" x14ac:dyDescent="0.2"/>
    <row r="63521" x14ac:dyDescent="0.2"/>
    <row r="63522" x14ac:dyDescent="0.2"/>
    <row r="63523" x14ac:dyDescent="0.2"/>
    <row r="63524" x14ac:dyDescent="0.2"/>
    <row r="63525" x14ac:dyDescent="0.2"/>
    <row r="63526" x14ac:dyDescent="0.2"/>
    <row r="63527" x14ac:dyDescent="0.2"/>
    <row r="63528" x14ac:dyDescent="0.2"/>
    <row r="63529" x14ac:dyDescent="0.2"/>
    <row r="63530" x14ac:dyDescent="0.2"/>
    <row r="63531" x14ac:dyDescent="0.2"/>
    <row r="63532" x14ac:dyDescent="0.2"/>
    <row r="63533" x14ac:dyDescent="0.2"/>
    <row r="63534" x14ac:dyDescent="0.2"/>
    <row r="63535" x14ac:dyDescent="0.2"/>
    <row r="63536" x14ac:dyDescent="0.2"/>
    <row r="63537" x14ac:dyDescent="0.2"/>
    <row r="63538" x14ac:dyDescent="0.2"/>
    <row r="63539" x14ac:dyDescent="0.2"/>
    <row r="63540" x14ac:dyDescent="0.2"/>
    <row r="63541" x14ac:dyDescent="0.2"/>
    <row r="63542" x14ac:dyDescent="0.2"/>
    <row r="63543" x14ac:dyDescent="0.2"/>
    <row r="63544" x14ac:dyDescent="0.2"/>
    <row r="63545" x14ac:dyDescent="0.2"/>
    <row r="63546" x14ac:dyDescent="0.2"/>
    <row r="63547" x14ac:dyDescent="0.2"/>
    <row r="63548" x14ac:dyDescent="0.2"/>
    <row r="63549" x14ac:dyDescent="0.2"/>
    <row r="63550" x14ac:dyDescent="0.2"/>
    <row r="63551" x14ac:dyDescent="0.2"/>
    <row r="63552" x14ac:dyDescent="0.2"/>
    <row r="63553" x14ac:dyDescent="0.2"/>
    <row r="63554" x14ac:dyDescent="0.2"/>
    <row r="63555" x14ac:dyDescent="0.2"/>
    <row r="63556" x14ac:dyDescent="0.2"/>
    <row r="63557" x14ac:dyDescent="0.2"/>
    <row r="63558" x14ac:dyDescent="0.2"/>
    <row r="63559" x14ac:dyDescent="0.2"/>
    <row r="63560" x14ac:dyDescent="0.2"/>
    <row r="63561" x14ac:dyDescent="0.2"/>
    <row r="63562" x14ac:dyDescent="0.2"/>
    <row r="63563" x14ac:dyDescent="0.2"/>
    <row r="63564" x14ac:dyDescent="0.2"/>
    <row r="63565" x14ac:dyDescent="0.2"/>
    <row r="63566" x14ac:dyDescent="0.2"/>
    <row r="63567" x14ac:dyDescent="0.2"/>
    <row r="63568" x14ac:dyDescent="0.2"/>
    <row r="63569" x14ac:dyDescent="0.2"/>
    <row r="63570" x14ac:dyDescent="0.2"/>
    <row r="63571" x14ac:dyDescent="0.2"/>
    <row r="63572" x14ac:dyDescent="0.2"/>
    <row r="63573" x14ac:dyDescent="0.2"/>
    <row r="63574" x14ac:dyDescent="0.2"/>
    <row r="63575" x14ac:dyDescent="0.2"/>
    <row r="63576" x14ac:dyDescent="0.2"/>
    <row r="63577" x14ac:dyDescent="0.2"/>
    <row r="63578" x14ac:dyDescent="0.2"/>
    <row r="63579" x14ac:dyDescent="0.2"/>
    <row r="63580" x14ac:dyDescent="0.2"/>
    <row r="63581" x14ac:dyDescent="0.2"/>
    <row r="63582" x14ac:dyDescent="0.2"/>
    <row r="63583" x14ac:dyDescent="0.2"/>
    <row r="63584" x14ac:dyDescent="0.2"/>
    <row r="63585" x14ac:dyDescent="0.2"/>
    <row r="63586" x14ac:dyDescent="0.2"/>
    <row r="63587" x14ac:dyDescent="0.2"/>
    <row r="63588" x14ac:dyDescent="0.2"/>
    <row r="63589" x14ac:dyDescent="0.2"/>
    <row r="63590" x14ac:dyDescent="0.2"/>
    <row r="63591" x14ac:dyDescent="0.2"/>
    <row r="63592" x14ac:dyDescent="0.2"/>
    <row r="63593" x14ac:dyDescent="0.2"/>
    <row r="63594" x14ac:dyDescent="0.2"/>
    <row r="63595" x14ac:dyDescent="0.2"/>
    <row r="63596" x14ac:dyDescent="0.2"/>
    <row r="63597" x14ac:dyDescent="0.2"/>
    <row r="63598" x14ac:dyDescent="0.2"/>
    <row r="63599" x14ac:dyDescent="0.2"/>
    <row r="63600" x14ac:dyDescent="0.2"/>
    <row r="63601" x14ac:dyDescent="0.2"/>
    <row r="63602" x14ac:dyDescent="0.2"/>
    <row r="63603" x14ac:dyDescent="0.2"/>
    <row r="63604" x14ac:dyDescent="0.2"/>
    <row r="63605" x14ac:dyDescent="0.2"/>
    <row r="63606" x14ac:dyDescent="0.2"/>
    <row r="63607" x14ac:dyDescent="0.2"/>
    <row r="63608" x14ac:dyDescent="0.2"/>
    <row r="63609" x14ac:dyDescent="0.2"/>
    <row r="63610" x14ac:dyDescent="0.2"/>
    <row r="63611" x14ac:dyDescent="0.2"/>
    <row r="63612" x14ac:dyDescent="0.2"/>
    <row r="63613" x14ac:dyDescent="0.2"/>
    <row r="63614" x14ac:dyDescent="0.2"/>
    <row r="63615" x14ac:dyDescent="0.2"/>
    <row r="63616" x14ac:dyDescent="0.2"/>
    <row r="63617" x14ac:dyDescent="0.2"/>
    <row r="63618" x14ac:dyDescent="0.2"/>
    <row r="63619" x14ac:dyDescent="0.2"/>
    <row r="63620" x14ac:dyDescent="0.2"/>
    <row r="63621" x14ac:dyDescent="0.2"/>
    <row r="63622" x14ac:dyDescent="0.2"/>
    <row r="63623" x14ac:dyDescent="0.2"/>
    <row r="63624" x14ac:dyDescent="0.2"/>
    <row r="63625" x14ac:dyDescent="0.2"/>
    <row r="63626" x14ac:dyDescent="0.2"/>
    <row r="63627" x14ac:dyDescent="0.2"/>
    <row r="63628" x14ac:dyDescent="0.2"/>
    <row r="63629" x14ac:dyDescent="0.2"/>
    <row r="63630" x14ac:dyDescent="0.2"/>
    <row r="63631" x14ac:dyDescent="0.2"/>
    <row r="63632" x14ac:dyDescent="0.2"/>
    <row r="63633" x14ac:dyDescent="0.2"/>
    <row r="63634" x14ac:dyDescent="0.2"/>
    <row r="63635" x14ac:dyDescent="0.2"/>
    <row r="63636" x14ac:dyDescent="0.2"/>
    <row r="63637" x14ac:dyDescent="0.2"/>
    <row r="63638" x14ac:dyDescent="0.2"/>
    <row r="63639" x14ac:dyDescent="0.2"/>
    <row r="63640" x14ac:dyDescent="0.2"/>
    <row r="63641" x14ac:dyDescent="0.2"/>
    <row r="63642" x14ac:dyDescent="0.2"/>
    <row r="63643" x14ac:dyDescent="0.2"/>
    <row r="63644" x14ac:dyDescent="0.2"/>
    <row r="63645" x14ac:dyDescent="0.2"/>
    <row r="63646" x14ac:dyDescent="0.2"/>
    <row r="63647" x14ac:dyDescent="0.2"/>
    <row r="63648" x14ac:dyDescent="0.2"/>
    <row r="63649" x14ac:dyDescent="0.2"/>
    <row r="63650" x14ac:dyDescent="0.2"/>
    <row r="63651" x14ac:dyDescent="0.2"/>
    <row r="63652" x14ac:dyDescent="0.2"/>
    <row r="63653" x14ac:dyDescent="0.2"/>
    <row r="63654" x14ac:dyDescent="0.2"/>
    <row r="63655" x14ac:dyDescent="0.2"/>
    <row r="63656" x14ac:dyDescent="0.2"/>
    <row r="63657" x14ac:dyDescent="0.2"/>
    <row r="63658" x14ac:dyDescent="0.2"/>
    <row r="63659" x14ac:dyDescent="0.2"/>
    <row r="63660" x14ac:dyDescent="0.2"/>
    <row r="63661" x14ac:dyDescent="0.2"/>
    <row r="63662" x14ac:dyDescent="0.2"/>
    <row r="63663" x14ac:dyDescent="0.2"/>
    <row r="63664" x14ac:dyDescent="0.2"/>
    <row r="63665" x14ac:dyDescent="0.2"/>
    <row r="63666" x14ac:dyDescent="0.2"/>
    <row r="63667" x14ac:dyDescent="0.2"/>
    <row r="63668" x14ac:dyDescent="0.2"/>
    <row r="63669" x14ac:dyDescent="0.2"/>
    <row r="63670" x14ac:dyDescent="0.2"/>
    <row r="63671" x14ac:dyDescent="0.2"/>
    <row r="63672" x14ac:dyDescent="0.2"/>
    <row r="63673" x14ac:dyDescent="0.2"/>
    <row r="63674" x14ac:dyDescent="0.2"/>
    <row r="63675" x14ac:dyDescent="0.2"/>
    <row r="63676" x14ac:dyDescent="0.2"/>
    <row r="63677" x14ac:dyDescent="0.2"/>
    <row r="63678" x14ac:dyDescent="0.2"/>
    <row r="63679" x14ac:dyDescent="0.2"/>
    <row r="63680" x14ac:dyDescent="0.2"/>
    <row r="63681" x14ac:dyDescent="0.2"/>
    <row r="63682" x14ac:dyDescent="0.2"/>
    <row r="63683" x14ac:dyDescent="0.2"/>
    <row r="63684" x14ac:dyDescent="0.2"/>
    <row r="63685" x14ac:dyDescent="0.2"/>
    <row r="63686" x14ac:dyDescent="0.2"/>
    <row r="63687" x14ac:dyDescent="0.2"/>
    <row r="63688" x14ac:dyDescent="0.2"/>
    <row r="63689" x14ac:dyDescent="0.2"/>
    <row r="63690" x14ac:dyDescent="0.2"/>
    <row r="63691" x14ac:dyDescent="0.2"/>
    <row r="63692" x14ac:dyDescent="0.2"/>
    <row r="63693" x14ac:dyDescent="0.2"/>
    <row r="63694" x14ac:dyDescent="0.2"/>
    <row r="63695" x14ac:dyDescent="0.2"/>
    <row r="63696" x14ac:dyDescent="0.2"/>
    <row r="63697" x14ac:dyDescent="0.2"/>
    <row r="63698" x14ac:dyDescent="0.2"/>
    <row r="63699" x14ac:dyDescent="0.2"/>
    <row r="63700" x14ac:dyDescent="0.2"/>
    <row r="63701" x14ac:dyDescent="0.2"/>
    <row r="63702" x14ac:dyDescent="0.2"/>
    <row r="63703" x14ac:dyDescent="0.2"/>
    <row r="63704" x14ac:dyDescent="0.2"/>
    <row r="63705" x14ac:dyDescent="0.2"/>
    <row r="63706" x14ac:dyDescent="0.2"/>
    <row r="63707" x14ac:dyDescent="0.2"/>
    <row r="63708" x14ac:dyDescent="0.2"/>
    <row r="63709" x14ac:dyDescent="0.2"/>
    <row r="63710" x14ac:dyDescent="0.2"/>
    <row r="63711" x14ac:dyDescent="0.2"/>
    <row r="63712" x14ac:dyDescent="0.2"/>
    <row r="63713" x14ac:dyDescent="0.2"/>
    <row r="63714" x14ac:dyDescent="0.2"/>
    <row r="63715" x14ac:dyDescent="0.2"/>
    <row r="63716" x14ac:dyDescent="0.2"/>
    <row r="63717" x14ac:dyDescent="0.2"/>
    <row r="63718" x14ac:dyDescent="0.2"/>
    <row r="63719" x14ac:dyDescent="0.2"/>
    <row r="63720" x14ac:dyDescent="0.2"/>
    <row r="63721" x14ac:dyDescent="0.2"/>
    <row r="63722" x14ac:dyDescent="0.2"/>
    <row r="63723" x14ac:dyDescent="0.2"/>
    <row r="63724" x14ac:dyDescent="0.2"/>
    <row r="63725" x14ac:dyDescent="0.2"/>
    <row r="63726" x14ac:dyDescent="0.2"/>
    <row r="63727" x14ac:dyDescent="0.2"/>
    <row r="63728" x14ac:dyDescent="0.2"/>
    <row r="63729" x14ac:dyDescent="0.2"/>
    <row r="63730" x14ac:dyDescent="0.2"/>
    <row r="63731" x14ac:dyDescent="0.2"/>
    <row r="63732" x14ac:dyDescent="0.2"/>
    <row r="63733" x14ac:dyDescent="0.2"/>
    <row r="63734" x14ac:dyDescent="0.2"/>
    <row r="63735" x14ac:dyDescent="0.2"/>
    <row r="63736" x14ac:dyDescent="0.2"/>
    <row r="63737" x14ac:dyDescent="0.2"/>
    <row r="63738" x14ac:dyDescent="0.2"/>
    <row r="63739" x14ac:dyDescent="0.2"/>
    <row r="63740" x14ac:dyDescent="0.2"/>
    <row r="63741" x14ac:dyDescent="0.2"/>
    <row r="63742" x14ac:dyDescent="0.2"/>
    <row r="63743" x14ac:dyDescent="0.2"/>
    <row r="63744" x14ac:dyDescent="0.2"/>
    <row r="63745" x14ac:dyDescent="0.2"/>
    <row r="63746" x14ac:dyDescent="0.2"/>
    <row r="63747" x14ac:dyDescent="0.2"/>
    <row r="63748" x14ac:dyDescent="0.2"/>
    <row r="63749" x14ac:dyDescent="0.2"/>
    <row r="63750" x14ac:dyDescent="0.2"/>
    <row r="63751" x14ac:dyDescent="0.2"/>
    <row r="63752" x14ac:dyDescent="0.2"/>
    <row r="63753" x14ac:dyDescent="0.2"/>
    <row r="63754" x14ac:dyDescent="0.2"/>
    <row r="63755" x14ac:dyDescent="0.2"/>
    <row r="63756" x14ac:dyDescent="0.2"/>
    <row r="63757" x14ac:dyDescent="0.2"/>
    <row r="63758" x14ac:dyDescent="0.2"/>
    <row r="63759" x14ac:dyDescent="0.2"/>
    <row r="63760" x14ac:dyDescent="0.2"/>
    <row r="63761" x14ac:dyDescent="0.2"/>
    <row r="63762" x14ac:dyDescent="0.2"/>
    <row r="63763" x14ac:dyDescent="0.2"/>
    <row r="63764" x14ac:dyDescent="0.2"/>
    <row r="63765" x14ac:dyDescent="0.2"/>
    <row r="63766" x14ac:dyDescent="0.2"/>
    <row r="63767" x14ac:dyDescent="0.2"/>
    <row r="63768" x14ac:dyDescent="0.2"/>
    <row r="63769" x14ac:dyDescent="0.2"/>
    <row r="63770" x14ac:dyDescent="0.2"/>
    <row r="63771" x14ac:dyDescent="0.2"/>
    <row r="63772" x14ac:dyDescent="0.2"/>
    <row r="63773" x14ac:dyDescent="0.2"/>
    <row r="63774" x14ac:dyDescent="0.2"/>
    <row r="63775" x14ac:dyDescent="0.2"/>
    <row r="63776" x14ac:dyDescent="0.2"/>
    <row r="63777" x14ac:dyDescent="0.2"/>
    <row r="63778" x14ac:dyDescent="0.2"/>
    <row r="63779" x14ac:dyDescent="0.2"/>
    <row r="63780" x14ac:dyDescent="0.2"/>
    <row r="63781" x14ac:dyDescent="0.2"/>
    <row r="63782" x14ac:dyDescent="0.2"/>
    <row r="63783" x14ac:dyDescent="0.2"/>
    <row r="63784" x14ac:dyDescent="0.2"/>
    <row r="63785" x14ac:dyDescent="0.2"/>
    <row r="63786" x14ac:dyDescent="0.2"/>
    <row r="63787" x14ac:dyDescent="0.2"/>
    <row r="63788" x14ac:dyDescent="0.2"/>
    <row r="63789" x14ac:dyDescent="0.2"/>
    <row r="63790" x14ac:dyDescent="0.2"/>
    <row r="63791" x14ac:dyDescent="0.2"/>
    <row r="63792" x14ac:dyDescent="0.2"/>
    <row r="63793" x14ac:dyDescent="0.2"/>
    <row r="63794" x14ac:dyDescent="0.2"/>
    <row r="63795" x14ac:dyDescent="0.2"/>
    <row r="63796" x14ac:dyDescent="0.2"/>
    <row r="63797" x14ac:dyDescent="0.2"/>
    <row r="63798" x14ac:dyDescent="0.2"/>
    <row r="63799" x14ac:dyDescent="0.2"/>
    <row r="63800" x14ac:dyDescent="0.2"/>
    <row r="63801" x14ac:dyDescent="0.2"/>
    <row r="63802" x14ac:dyDescent="0.2"/>
    <row r="63803" x14ac:dyDescent="0.2"/>
    <row r="63804" x14ac:dyDescent="0.2"/>
    <row r="63805" x14ac:dyDescent="0.2"/>
    <row r="63806" x14ac:dyDescent="0.2"/>
    <row r="63807" x14ac:dyDescent="0.2"/>
    <row r="63808" x14ac:dyDescent="0.2"/>
    <row r="63809" x14ac:dyDescent="0.2"/>
    <row r="63810" x14ac:dyDescent="0.2"/>
    <row r="63811" x14ac:dyDescent="0.2"/>
    <row r="63812" x14ac:dyDescent="0.2"/>
    <row r="63813" x14ac:dyDescent="0.2"/>
    <row r="63814" x14ac:dyDescent="0.2"/>
    <row r="63815" x14ac:dyDescent="0.2"/>
    <row r="63816" x14ac:dyDescent="0.2"/>
    <row r="63817" x14ac:dyDescent="0.2"/>
    <row r="63818" x14ac:dyDescent="0.2"/>
    <row r="63819" x14ac:dyDescent="0.2"/>
    <row r="63820" x14ac:dyDescent="0.2"/>
    <row r="63821" x14ac:dyDescent="0.2"/>
    <row r="63822" x14ac:dyDescent="0.2"/>
    <row r="63823" x14ac:dyDescent="0.2"/>
    <row r="63824" x14ac:dyDescent="0.2"/>
    <row r="63825" x14ac:dyDescent="0.2"/>
    <row r="63826" x14ac:dyDescent="0.2"/>
    <row r="63827" x14ac:dyDescent="0.2"/>
    <row r="63828" x14ac:dyDescent="0.2"/>
    <row r="63829" x14ac:dyDescent="0.2"/>
    <row r="63830" x14ac:dyDescent="0.2"/>
    <row r="63831" x14ac:dyDescent="0.2"/>
    <row r="63832" x14ac:dyDescent="0.2"/>
    <row r="63833" x14ac:dyDescent="0.2"/>
    <row r="63834" x14ac:dyDescent="0.2"/>
    <row r="63835" x14ac:dyDescent="0.2"/>
    <row r="63836" x14ac:dyDescent="0.2"/>
    <row r="63837" x14ac:dyDescent="0.2"/>
    <row r="63838" x14ac:dyDescent="0.2"/>
    <row r="63839" x14ac:dyDescent="0.2"/>
    <row r="63840" x14ac:dyDescent="0.2"/>
    <row r="63841" x14ac:dyDescent="0.2"/>
    <row r="63842" x14ac:dyDescent="0.2"/>
    <row r="63843" x14ac:dyDescent="0.2"/>
    <row r="63844" x14ac:dyDescent="0.2"/>
    <row r="63845" x14ac:dyDescent="0.2"/>
    <row r="63846" x14ac:dyDescent="0.2"/>
    <row r="63847" x14ac:dyDescent="0.2"/>
    <row r="63848" x14ac:dyDescent="0.2"/>
    <row r="63849" x14ac:dyDescent="0.2"/>
    <row r="63850" x14ac:dyDescent="0.2"/>
    <row r="63851" x14ac:dyDescent="0.2"/>
    <row r="63852" x14ac:dyDescent="0.2"/>
    <row r="63853" x14ac:dyDescent="0.2"/>
    <row r="63854" x14ac:dyDescent="0.2"/>
    <row r="63855" x14ac:dyDescent="0.2"/>
    <row r="63856" x14ac:dyDescent="0.2"/>
    <row r="63857" x14ac:dyDescent="0.2"/>
    <row r="63858" x14ac:dyDescent="0.2"/>
    <row r="63859" x14ac:dyDescent="0.2"/>
    <row r="63860" x14ac:dyDescent="0.2"/>
    <row r="63861" x14ac:dyDescent="0.2"/>
    <row r="63862" x14ac:dyDescent="0.2"/>
    <row r="63863" x14ac:dyDescent="0.2"/>
    <row r="63864" x14ac:dyDescent="0.2"/>
    <row r="63865" x14ac:dyDescent="0.2"/>
    <row r="63866" x14ac:dyDescent="0.2"/>
    <row r="63867" x14ac:dyDescent="0.2"/>
    <row r="63868" x14ac:dyDescent="0.2"/>
    <row r="63869" x14ac:dyDescent="0.2"/>
    <row r="63870" x14ac:dyDescent="0.2"/>
    <row r="63871" x14ac:dyDescent="0.2"/>
    <row r="63872" x14ac:dyDescent="0.2"/>
    <row r="63873" x14ac:dyDescent="0.2"/>
    <row r="63874" x14ac:dyDescent="0.2"/>
    <row r="63875" x14ac:dyDescent="0.2"/>
    <row r="63876" x14ac:dyDescent="0.2"/>
    <row r="63877" x14ac:dyDescent="0.2"/>
    <row r="63878" x14ac:dyDescent="0.2"/>
    <row r="63879" x14ac:dyDescent="0.2"/>
    <row r="63880" x14ac:dyDescent="0.2"/>
    <row r="63881" x14ac:dyDescent="0.2"/>
    <row r="63882" x14ac:dyDescent="0.2"/>
    <row r="63883" x14ac:dyDescent="0.2"/>
    <row r="63884" x14ac:dyDescent="0.2"/>
    <row r="63885" x14ac:dyDescent="0.2"/>
    <row r="63886" x14ac:dyDescent="0.2"/>
    <row r="63887" x14ac:dyDescent="0.2"/>
    <row r="63888" x14ac:dyDescent="0.2"/>
    <row r="63889" x14ac:dyDescent="0.2"/>
    <row r="63890" x14ac:dyDescent="0.2"/>
    <row r="63891" x14ac:dyDescent="0.2"/>
    <row r="63892" x14ac:dyDescent="0.2"/>
    <row r="63893" x14ac:dyDescent="0.2"/>
    <row r="63894" x14ac:dyDescent="0.2"/>
    <row r="63895" x14ac:dyDescent="0.2"/>
    <row r="63896" x14ac:dyDescent="0.2"/>
    <row r="63897" x14ac:dyDescent="0.2"/>
    <row r="63898" x14ac:dyDescent="0.2"/>
    <row r="63899" x14ac:dyDescent="0.2"/>
    <row r="63900" x14ac:dyDescent="0.2"/>
    <row r="63901" x14ac:dyDescent="0.2"/>
    <row r="63902" x14ac:dyDescent="0.2"/>
    <row r="63903" x14ac:dyDescent="0.2"/>
    <row r="63904" x14ac:dyDescent="0.2"/>
    <row r="63905" x14ac:dyDescent="0.2"/>
    <row r="63906" x14ac:dyDescent="0.2"/>
    <row r="63907" x14ac:dyDescent="0.2"/>
    <row r="63908" x14ac:dyDescent="0.2"/>
    <row r="63909" x14ac:dyDescent="0.2"/>
    <row r="63910" x14ac:dyDescent="0.2"/>
    <row r="63911" x14ac:dyDescent="0.2"/>
    <row r="63912" x14ac:dyDescent="0.2"/>
    <row r="63913" x14ac:dyDescent="0.2"/>
    <row r="63914" x14ac:dyDescent="0.2"/>
    <row r="63915" x14ac:dyDescent="0.2"/>
    <row r="63916" x14ac:dyDescent="0.2"/>
    <row r="63917" x14ac:dyDescent="0.2"/>
    <row r="63918" x14ac:dyDescent="0.2"/>
    <row r="63919" x14ac:dyDescent="0.2"/>
    <row r="63920" x14ac:dyDescent="0.2"/>
    <row r="63921" x14ac:dyDescent="0.2"/>
    <row r="63922" x14ac:dyDescent="0.2"/>
    <row r="63923" x14ac:dyDescent="0.2"/>
    <row r="63924" x14ac:dyDescent="0.2"/>
    <row r="63925" x14ac:dyDescent="0.2"/>
    <row r="63926" x14ac:dyDescent="0.2"/>
    <row r="63927" x14ac:dyDescent="0.2"/>
    <row r="63928" x14ac:dyDescent="0.2"/>
    <row r="63929" x14ac:dyDescent="0.2"/>
    <row r="63930" x14ac:dyDescent="0.2"/>
    <row r="63931" x14ac:dyDescent="0.2"/>
    <row r="63932" x14ac:dyDescent="0.2"/>
    <row r="63933" x14ac:dyDescent="0.2"/>
    <row r="63934" x14ac:dyDescent="0.2"/>
    <row r="63935" x14ac:dyDescent="0.2"/>
    <row r="63936" x14ac:dyDescent="0.2"/>
    <row r="63937" x14ac:dyDescent="0.2"/>
    <row r="63938" x14ac:dyDescent="0.2"/>
    <row r="63939" x14ac:dyDescent="0.2"/>
    <row r="63940" x14ac:dyDescent="0.2"/>
    <row r="63941" x14ac:dyDescent="0.2"/>
    <row r="63942" x14ac:dyDescent="0.2"/>
    <row r="63943" x14ac:dyDescent="0.2"/>
    <row r="63944" x14ac:dyDescent="0.2"/>
    <row r="63945" x14ac:dyDescent="0.2"/>
    <row r="63946" x14ac:dyDescent="0.2"/>
    <row r="63947" x14ac:dyDescent="0.2"/>
    <row r="63948" x14ac:dyDescent="0.2"/>
    <row r="63949" x14ac:dyDescent="0.2"/>
    <row r="63950" x14ac:dyDescent="0.2"/>
    <row r="63951" x14ac:dyDescent="0.2"/>
    <row r="63952" x14ac:dyDescent="0.2"/>
    <row r="63953" x14ac:dyDescent="0.2"/>
    <row r="63954" x14ac:dyDescent="0.2"/>
    <row r="63955" x14ac:dyDescent="0.2"/>
    <row r="63956" x14ac:dyDescent="0.2"/>
    <row r="63957" x14ac:dyDescent="0.2"/>
    <row r="63958" x14ac:dyDescent="0.2"/>
    <row r="63959" x14ac:dyDescent="0.2"/>
    <row r="63960" x14ac:dyDescent="0.2"/>
    <row r="63961" x14ac:dyDescent="0.2"/>
    <row r="63962" x14ac:dyDescent="0.2"/>
    <row r="63963" x14ac:dyDescent="0.2"/>
    <row r="63964" x14ac:dyDescent="0.2"/>
    <row r="63965" x14ac:dyDescent="0.2"/>
    <row r="63966" x14ac:dyDescent="0.2"/>
    <row r="63967" x14ac:dyDescent="0.2"/>
    <row r="63968" x14ac:dyDescent="0.2"/>
    <row r="63969" x14ac:dyDescent="0.2"/>
    <row r="63970" x14ac:dyDescent="0.2"/>
    <row r="63971" x14ac:dyDescent="0.2"/>
    <row r="63972" x14ac:dyDescent="0.2"/>
    <row r="63973" x14ac:dyDescent="0.2"/>
    <row r="63974" x14ac:dyDescent="0.2"/>
    <row r="63975" x14ac:dyDescent="0.2"/>
    <row r="63976" x14ac:dyDescent="0.2"/>
    <row r="63977" x14ac:dyDescent="0.2"/>
    <row r="63978" x14ac:dyDescent="0.2"/>
    <row r="63979" x14ac:dyDescent="0.2"/>
    <row r="63980" x14ac:dyDescent="0.2"/>
    <row r="63981" x14ac:dyDescent="0.2"/>
    <row r="63982" x14ac:dyDescent="0.2"/>
    <row r="63983" x14ac:dyDescent="0.2"/>
    <row r="63984" x14ac:dyDescent="0.2"/>
    <row r="63985" x14ac:dyDescent="0.2"/>
    <row r="63986" x14ac:dyDescent="0.2"/>
    <row r="63987" x14ac:dyDescent="0.2"/>
    <row r="63988" x14ac:dyDescent="0.2"/>
    <row r="63989" x14ac:dyDescent="0.2"/>
    <row r="63990" x14ac:dyDescent="0.2"/>
    <row r="63991" x14ac:dyDescent="0.2"/>
    <row r="63992" x14ac:dyDescent="0.2"/>
    <row r="63993" x14ac:dyDescent="0.2"/>
    <row r="63994" x14ac:dyDescent="0.2"/>
    <row r="63995" x14ac:dyDescent="0.2"/>
    <row r="63996" x14ac:dyDescent="0.2"/>
    <row r="63997" x14ac:dyDescent="0.2"/>
    <row r="63998" x14ac:dyDescent="0.2"/>
    <row r="63999" x14ac:dyDescent="0.2"/>
    <row r="64000" x14ac:dyDescent="0.2"/>
    <row r="64001" x14ac:dyDescent="0.2"/>
    <row r="64002" x14ac:dyDescent="0.2"/>
    <row r="64003" x14ac:dyDescent="0.2"/>
    <row r="64004" x14ac:dyDescent="0.2"/>
    <row r="64005" x14ac:dyDescent="0.2"/>
    <row r="64006" x14ac:dyDescent="0.2"/>
    <row r="64007" x14ac:dyDescent="0.2"/>
    <row r="64008" x14ac:dyDescent="0.2"/>
    <row r="64009" x14ac:dyDescent="0.2"/>
    <row r="64010" x14ac:dyDescent="0.2"/>
    <row r="64011" x14ac:dyDescent="0.2"/>
    <row r="64012" x14ac:dyDescent="0.2"/>
    <row r="64013" x14ac:dyDescent="0.2"/>
    <row r="64014" x14ac:dyDescent="0.2"/>
    <row r="64015" x14ac:dyDescent="0.2"/>
    <row r="64016" x14ac:dyDescent="0.2"/>
    <row r="64017" x14ac:dyDescent="0.2"/>
    <row r="64018" x14ac:dyDescent="0.2"/>
    <row r="64019" x14ac:dyDescent="0.2"/>
    <row r="64020" x14ac:dyDescent="0.2"/>
    <row r="64021" x14ac:dyDescent="0.2"/>
    <row r="64022" x14ac:dyDescent="0.2"/>
    <row r="64023" x14ac:dyDescent="0.2"/>
    <row r="64024" x14ac:dyDescent="0.2"/>
    <row r="64025" x14ac:dyDescent="0.2"/>
    <row r="64026" x14ac:dyDescent="0.2"/>
    <row r="64027" x14ac:dyDescent="0.2"/>
    <row r="64028" x14ac:dyDescent="0.2"/>
    <row r="64029" x14ac:dyDescent="0.2"/>
    <row r="64030" x14ac:dyDescent="0.2"/>
    <row r="64031" x14ac:dyDescent="0.2"/>
    <row r="64032" x14ac:dyDescent="0.2"/>
    <row r="64033" x14ac:dyDescent="0.2"/>
    <row r="64034" x14ac:dyDescent="0.2"/>
    <row r="64035" x14ac:dyDescent="0.2"/>
    <row r="64036" x14ac:dyDescent="0.2"/>
    <row r="64037" x14ac:dyDescent="0.2"/>
    <row r="64038" x14ac:dyDescent="0.2"/>
    <row r="64039" x14ac:dyDescent="0.2"/>
    <row r="64040" x14ac:dyDescent="0.2"/>
    <row r="64041" x14ac:dyDescent="0.2"/>
    <row r="64042" x14ac:dyDescent="0.2"/>
    <row r="64043" x14ac:dyDescent="0.2"/>
    <row r="64044" x14ac:dyDescent="0.2"/>
    <row r="64045" x14ac:dyDescent="0.2"/>
    <row r="64046" x14ac:dyDescent="0.2"/>
    <row r="64047" x14ac:dyDescent="0.2"/>
    <row r="64048" x14ac:dyDescent="0.2"/>
    <row r="64049" x14ac:dyDescent="0.2"/>
    <row r="64050" x14ac:dyDescent="0.2"/>
    <row r="64051" x14ac:dyDescent="0.2"/>
    <row r="64052" x14ac:dyDescent="0.2"/>
    <row r="64053" x14ac:dyDescent="0.2"/>
    <row r="64054" x14ac:dyDescent="0.2"/>
    <row r="64055" x14ac:dyDescent="0.2"/>
    <row r="64056" x14ac:dyDescent="0.2"/>
    <row r="64057" x14ac:dyDescent="0.2"/>
    <row r="64058" x14ac:dyDescent="0.2"/>
    <row r="64059" x14ac:dyDescent="0.2"/>
    <row r="64060" x14ac:dyDescent="0.2"/>
    <row r="64061" x14ac:dyDescent="0.2"/>
    <row r="64062" x14ac:dyDescent="0.2"/>
    <row r="64063" x14ac:dyDescent="0.2"/>
    <row r="64064" x14ac:dyDescent="0.2"/>
    <row r="64065" x14ac:dyDescent="0.2"/>
    <row r="64066" x14ac:dyDescent="0.2"/>
    <row r="64067" x14ac:dyDescent="0.2"/>
    <row r="64068" x14ac:dyDescent="0.2"/>
    <row r="64069" x14ac:dyDescent="0.2"/>
    <row r="64070" x14ac:dyDescent="0.2"/>
    <row r="64071" x14ac:dyDescent="0.2"/>
    <row r="64072" x14ac:dyDescent="0.2"/>
    <row r="64073" x14ac:dyDescent="0.2"/>
    <row r="64074" x14ac:dyDescent="0.2"/>
    <row r="64075" x14ac:dyDescent="0.2"/>
    <row r="64076" x14ac:dyDescent="0.2"/>
    <row r="64077" x14ac:dyDescent="0.2"/>
    <row r="64078" x14ac:dyDescent="0.2"/>
    <row r="64079" x14ac:dyDescent="0.2"/>
    <row r="64080" x14ac:dyDescent="0.2"/>
    <row r="64081" x14ac:dyDescent="0.2"/>
    <row r="64082" x14ac:dyDescent="0.2"/>
    <row r="64083" x14ac:dyDescent="0.2"/>
    <row r="64084" x14ac:dyDescent="0.2"/>
    <row r="64085" x14ac:dyDescent="0.2"/>
    <row r="64086" x14ac:dyDescent="0.2"/>
    <row r="64087" x14ac:dyDescent="0.2"/>
    <row r="64088" x14ac:dyDescent="0.2"/>
    <row r="64089" x14ac:dyDescent="0.2"/>
    <row r="64090" x14ac:dyDescent="0.2"/>
    <row r="64091" x14ac:dyDescent="0.2"/>
    <row r="64092" x14ac:dyDescent="0.2"/>
    <row r="64093" x14ac:dyDescent="0.2"/>
    <row r="64094" x14ac:dyDescent="0.2"/>
    <row r="64095" x14ac:dyDescent="0.2"/>
    <row r="64096" x14ac:dyDescent="0.2"/>
    <row r="64097" x14ac:dyDescent="0.2"/>
    <row r="64098" x14ac:dyDescent="0.2"/>
    <row r="64099" x14ac:dyDescent="0.2"/>
    <row r="64100" x14ac:dyDescent="0.2"/>
    <row r="64101" x14ac:dyDescent="0.2"/>
    <row r="64102" x14ac:dyDescent="0.2"/>
    <row r="64103" x14ac:dyDescent="0.2"/>
    <row r="64104" x14ac:dyDescent="0.2"/>
    <row r="64105" x14ac:dyDescent="0.2"/>
    <row r="64106" x14ac:dyDescent="0.2"/>
    <row r="64107" x14ac:dyDescent="0.2"/>
    <row r="64108" x14ac:dyDescent="0.2"/>
    <row r="64109" x14ac:dyDescent="0.2"/>
    <row r="64110" x14ac:dyDescent="0.2"/>
    <row r="64111" x14ac:dyDescent="0.2"/>
    <row r="64112" x14ac:dyDescent="0.2"/>
    <row r="64113" x14ac:dyDescent="0.2"/>
    <row r="64114" x14ac:dyDescent="0.2"/>
    <row r="64115" x14ac:dyDescent="0.2"/>
    <row r="64116" x14ac:dyDescent="0.2"/>
    <row r="64117" x14ac:dyDescent="0.2"/>
    <row r="64118" x14ac:dyDescent="0.2"/>
    <row r="64119" x14ac:dyDescent="0.2"/>
    <row r="64120" x14ac:dyDescent="0.2"/>
    <row r="64121" x14ac:dyDescent="0.2"/>
    <row r="64122" x14ac:dyDescent="0.2"/>
    <row r="64123" x14ac:dyDescent="0.2"/>
    <row r="64124" x14ac:dyDescent="0.2"/>
    <row r="64125" x14ac:dyDescent="0.2"/>
    <row r="64126" x14ac:dyDescent="0.2"/>
    <row r="64127" x14ac:dyDescent="0.2"/>
    <row r="64128" x14ac:dyDescent="0.2"/>
    <row r="64129" x14ac:dyDescent="0.2"/>
    <row r="64130" x14ac:dyDescent="0.2"/>
    <row r="64131" x14ac:dyDescent="0.2"/>
    <row r="64132" x14ac:dyDescent="0.2"/>
    <row r="64133" x14ac:dyDescent="0.2"/>
    <row r="64134" x14ac:dyDescent="0.2"/>
    <row r="64135" x14ac:dyDescent="0.2"/>
    <row r="64136" x14ac:dyDescent="0.2"/>
    <row r="64137" x14ac:dyDescent="0.2"/>
    <row r="64138" x14ac:dyDescent="0.2"/>
    <row r="64139" x14ac:dyDescent="0.2"/>
    <row r="64140" x14ac:dyDescent="0.2"/>
    <row r="64141" x14ac:dyDescent="0.2"/>
    <row r="64142" x14ac:dyDescent="0.2"/>
    <row r="64143" x14ac:dyDescent="0.2"/>
    <row r="64144" x14ac:dyDescent="0.2"/>
    <row r="64145" x14ac:dyDescent="0.2"/>
    <row r="64146" x14ac:dyDescent="0.2"/>
    <row r="64147" x14ac:dyDescent="0.2"/>
    <row r="64148" x14ac:dyDescent="0.2"/>
    <row r="64149" x14ac:dyDescent="0.2"/>
    <row r="64150" x14ac:dyDescent="0.2"/>
    <row r="64151" x14ac:dyDescent="0.2"/>
    <row r="64152" x14ac:dyDescent="0.2"/>
    <row r="64153" x14ac:dyDescent="0.2"/>
    <row r="64154" x14ac:dyDescent="0.2"/>
    <row r="64155" x14ac:dyDescent="0.2"/>
    <row r="64156" x14ac:dyDescent="0.2"/>
    <row r="64157" x14ac:dyDescent="0.2"/>
    <row r="64158" x14ac:dyDescent="0.2"/>
    <row r="64159" x14ac:dyDescent="0.2"/>
    <row r="64160" x14ac:dyDescent="0.2"/>
    <row r="64161" x14ac:dyDescent="0.2"/>
    <row r="64162" x14ac:dyDescent="0.2"/>
    <row r="64163" x14ac:dyDescent="0.2"/>
    <row r="64164" x14ac:dyDescent="0.2"/>
    <row r="64165" x14ac:dyDescent="0.2"/>
    <row r="64166" x14ac:dyDescent="0.2"/>
    <row r="64167" x14ac:dyDescent="0.2"/>
    <row r="64168" x14ac:dyDescent="0.2"/>
    <row r="64169" x14ac:dyDescent="0.2"/>
    <row r="64170" x14ac:dyDescent="0.2"/>
    <row r="64171" x14ac:dyDescent="0.2"/>
    <row r="64172" x14ac:dyDescent="0.2"/>
    <row r="64173" x14ac:dyDescent="0.2"/>
    <row r="64174" x14ac:dyDescent="0.2"/>
    <row r="64175" x14ac:dyDescent="0.2"/>
    <row r="64176" x14ac:dyDescent="0.2"/>
    <row r="64177" x14ac:dyDescent="0.2"/>
    <row r="64178" x14ac:dyDescent="0.2"/>
    <row r="64179" x14ac:dyDescent="0.2"/>
    <row r="64180" x14ac:dyDescent="0.2"/>
    <row r="64181" x14ac:dyDescent="0.2"/>
    <row r="64182" x14ac:dyDescent="0.2"/>
    <row r="64183" x14ac:dyDescent="0.2"/>
    <row r="64184" x14ac:dyDescent="0.2"/>
    <row r="64185" x14ac:dyDescent="0.2"/>
    <row r="64186" x14ac:dyDescent="0.2"/>
    <row r="64187" x14ac:dyDescent="0.2"/>
    <row r="64188" x14ac:dyDescent="0.2"/>
    <row r="64189" x14ac:dyDescent="0.2"/>
    <row r="64190" x14ac:dyDescent="0.2"/>
    <row r="64191" x14ac:dyDescent="0.2"/>
    <row r="64192" x14ac:dyDescent="0.2"/>
    <row r="64193" x14ac:dyDescent="0.2"/>
    <row r="64194" x14ac:dyDescent="0.2"/>
    <row r="64195" x14ac:dyDescent="0.2"/>
    <row r="64196" x14ac:dyDescent="0.2"/>
    <row r="64197" x14ac:dyDescent="0.2"/>
    <row r="64198" x14ac:dyDescent="0.2"/>
    <row r="64199" x14ac:dyDescent="0.2"/>
    <row r="64200" x14ac:dyDescent="0.2"/>
    <row r="64201" x14ac:dyDescent="0.2"/>
    <row r="64202" x14ac:dyDescent="0.2"/>
    <row r="64203" x14ac:dyDescent="0.2"/>
    <row r="64204" x14ac:dyDescent="0.2"/>
    <row r="64205" x14ac:dyDescent="0.2"/>
    <row r="64206" x14ac:dyDescent="0.2"/>
    <row r="64207" x14ac:dyDescent="0.2"/>
    <row r="64208" x14ac:dyDescent="0.2"/>
    <row r="64209" x14ac:dyDescent="0.2"/>
    <row r="64210" x14ac:dyDescent="0.2"/>
    <row r="64211" x14ac:dyDescent="0.2"/>
    <row r="64212" x14ac:dyDescent="0.2"/>
    <row r="64213" x14ac:dyDescent="0.2"/>
    <row r="64214" x14ac:dyDescent="0.2"/>
    <row r="64215" x14ac:dyDescent="0.2"/>
    <row r="64216" x14ac:dyDescent="0.2"/>
    <row r="64217" x14ac:dyDescent="0.2"/>
    <row r="64218" x14ac:dyDescent="0.2"/>
    <row r="64219" x14ac:dyDescent="0.2"/>
    <row r="64220" x14ac:dyDescent="0.2"/>
    <row r="64221" x14ac:dyDescent="0.2"/>
    <row r="64222" x14ac:dyDescent="0.2"/>
    <row r="64223" x14ac:dyDescent="0.2"/>
    <row r="64224" x14ac:dyDescent="0.2"/>
    <row r="64225" x14ac:dyDescent="0.2"/>
    <row r="64226" x14ac:dyDescent="0.2"/>
    <row r="64227" x14ac:dyDescent="0.2"/>
    <row r="64228" x14ac:dyDescent="0.2"/>
    <row r="64229" x14ac:dyDescent="0.2"/>
    <row r="64230" x14ac:dyDescent="0.2"/>
    <row r="64231" x14ac:dyDescent="0.2"/>
    <row r="64232" x14ac:dyDescent="0.2"/>
    <row r="64233" x14ac:dyDescent="0.2"/>
    <row r="64234" x14ac:dyDescent="0.2"/>
    <row r="64235" x14ac:dyDescent="0.2"/>
    <row r="64236" x14ac:dyDescent="0.2"/>
    <row r="64237" x14ac:dyDescent="0.2"/>
    <row r="64238" x14ac:dyDescent="0.2"/>
    <row r="64239" x14ac:dyDescent="0.2"/>
    <row r="64240" x14ac:dyDescent="0.2"/>
    <row r="64241" x14ac:dyDescent="0.2"/>
    <row r="64242" x14ac:dyDescent="0.2"/>
    <row r="64243" x14ac:dyDescent="0.2"/>
    <row r="64244" x14ac:dyDescent="0.2"/>
    <row r="64245" x14ac:dyDescent="0.2"/>
    <row r="64246" x14ac:dyDescent="0.2"/>
    <row r="64247" x14ac:dyDescent="0.2"/>
    <row r="64248" x14ac:dyDescent="0.2"/>
    <row r="64249" x14ac:dyDescent="0.2"/>
    <row r="64250" x14ac:dyDescent="0.2"/>
    <row r="64251" x14ac:dyDescent="0.2"/>
    <row r="64252" x14ac:dyDescent="0.2"/>
    <row r="64253" x14ac:dyDescent="0.2"/>
    <row r="64254" x14ac:dyDescent="0.2"/>
    <row r="64255" x14ac:dyDescent="0.2"/>
    <row r="64256" x14ac:dyDescent="0.2"/>
    <row r="64257" x14ac:dyDescent="0.2"/>
    <row r="64258" x14ac:dyDescent="0.2"/>
    <row r="64259" x14ac:dyDescent="0.2"/>
    <row r="64260" x14ac:dyDescent="0.2"/>
    <row r="64261" x14ac:dyDescent="0.2"/>
    <row r="64262" x14ac:dyDescent="0.2"/>
    <row r="64263" x14ac:dyDescent="0.2"/>
    <row r="64264" x14ac:dyDescent="0.2"/>
    <row r="64265" x14ac:dyDescent="0.2"/>
    <row r="64266" x14ac:dyDescent="0.2"/>
    <row r="64267" x14ac:dyDescent="0.2"/>
    <row r="64268" x14ac:dyDescent="0.2"/>
    <row r="64269" x14ac:dyDescent="0.2"/>
    <row r="64270" x14ac:dyDescent="0.2"/>
    <row r="64271" x14ac:dyDescent="0.2"/>
    <row r="64272" x14ac:dyDescent="0.2"/>
    <row r="64273" x14ac:dyDescent="0.2"/>
    <row r="64274" x14ac:dyDescent="0.2"/>
    <row r="64275" x14ac:dyDescent="0.2"/>
    <row r="64276" x14ac:dyDescent="0.2"/>
    <row r="64277" x14ac:dyDescent="0.2"/>
    <row r="64278" x14ac:dyDescent="0.2"/>
    <row r="64279" x14ac:dyDescent="0.2"/>
    <row r="64280" x14ac:dyDescent="0.2"/>
    <row r="64281" x14ac:dyDescent="0.2"/>
    <row r="64282" x14ac:dyDescent="0.2"/>
    <row r="64283" x14ac:dyDescent="0.2"/>
    <row r="64284" x14ac:dyDescent="0.2"/>
    <row r="64285" x14ac:dyDescent="0.2"/>
    <row r="64286" x14ac:dyDescent="0.2"/>
    <row r="64287" x14ac:dyDescent="0.2"/>
    <row r="64288" x14ac:dyDescent="0.2"/>
    <row r="64289" x14ac:dyDescent="0.2"/>
    <row r="64290" x14ac:dyDescent="0.2"/>
    <row r="64291" x14ac:dyDescent="0.2"/>
    <row r="64292" x14ac:dyDescent="0.2"/>
    <row r="64293" x14ac:dyDescent="0.2"/>
    <row r="64294" x14ac:dyDescent="0.2"/>
    <row r="64295" x14ac:dyDescent="0.2"/>
    <row r="64296" x14ac:dyDescent="0.2"/>
    <row r="64297" x14ac:dyDescent="0.2"/>
    <row r="64298" x14ac:dyDescent="0.2"/>
    <row r="64299" x14ac:dyDescent="0.2"/>
    <row r="64300" x14ac:dyDescent="0.2"/>
    <row r="64301" x14ac:dyDescent="0.2"/>
    <row r="64302" x14ac:dyDescent="0.2"/>
    <row r="64303" x14ac:dyDescent="0.2"/>
    <row r="64304" x14ac:dyDescent="0.2"/>
    <row r="64305" x14ac:dyDescent="0.2"/>
    <row r="64306" x14ac:dyDescent="0.2"/>
    <row r="64307" x14ac:dyDescent="0.2"/>
    <row r="64308" x14ac:dyDescent="0.2"/>
    <row r="64309" x14ac:dyDescent="0.2"/>
    <row r="64310" x14ac:dyDescent="0.2"/>
    <row r="64311" x14ac:dyDescent="0.2"/>
    <row r="64312" x14ac:dyDescent="0.2"/>
    <row r="64313" x14ac:dyDescent="0.2"/>
    <row r="64314" x14ac:dyDescent="0.2"/>
    <row r="64315" x14ac:dyDescent="0.2"/>
    <row r="64316" x14ac:dyDescent="0.2"/>
    <row r="64317" x14ac:dyDescent="0.2"/>
    <row r="64318" x14ac:dyDescent="0.2"/>
    <row r="64319" x14ac:dyDescent="0.2"/>
    <row r="64320" x14ac:dyDescent="0.2"/>
    <row r="64321" x14ac:dyDescent="0.2"/>
    <row r="64322" x14ac:dyDescent="0.2"/>
    <row r="64323" x14ac:dyDescent="0.2"/>
    <row r="64324" x14ac:dyDescent="0.2"/>
    <row r="64325" x14ac:dyDescent="0.2"/>
    <row r="64326" x14ac:dyDescent="0.2"/>
    <row r="64327" x14ac:dyDescent="0.2"/>
    <row r="64328" x14ac:dyDescent="0.2"/>
    <row r="64329" x14ac:dyDescent="0.2"/>
    <row r="64330" x14ac:dyDescent="0.2"/>
    <row r="64331" x14ac:dyDescent="0.2"/>
    <row r="64332" x14ac:dyDescent="0.2"/>
    <row r="64333" x14ac:dyDescent="0.2"/>
    <row r="64334" x14ac:dyDescent="0.2"/>
    <row r="64335" x14ac:dyDescent="0.2"/>
    <row r="64336" x14ac:dyDescent="0.2"/>
    <row r="64337" x14ac:dyDescent="0.2"/>
    <row r="64338" x14ac:dyDescent="0.2"/>
    <row r="64339" x14ac:dyDescent="0.2"/>
    <row r="64340" x14ac:dyDescent="0.2"/>
    <row r="64341" x14ac:dyDescent="0.2"/>
    <row r="64342" x14ac:dyDescent="0.2"/>
    <row r="64343" x14ac:dyDescent="0.2"/>
    <row r="64344" x14ac:dyDescent="0.2"/>
    <row r="64345" x14ac:dyDescent="0.2"/>
    <row r="64346" x14ac:dyDescent="0.2"/>
    <row r="64347" x14ac:dyDescent="0.2"/>
    <row r="64348" x14ac:dyDescent="0.2"/>
    <row r="64349" x14ac:dyDescent="0.2"/>
    <row r="64350" x14ac:dyDescent="0.2"/>
    <row r="64351" x14ac:dyDescent="0.2"/>
    <row r="64352" x14ac:dyDescent="0.2"/>
    <row r="64353" x14ac:dyDescent="0.2"/>
    <row r="64354" x14ac:dyDescent="0.2"/>
    <row r="64355" x14ac:dyDescent="0.2"/>
    <row r="64356" x14ac:dyDescent="0.2"/>
    <row r="64357" x14ac:dyDescent="0.2"/>
    <row r="64358" x14ac:dyDescent="0.2"/>
    <row r="64359" x14ac:dyDescent="0.2"/>
    <row r="64360" x14ac:dyDescent="0.2"/>
    <row r="64361" x14ac:dyDescent="0.2"/>
    <row r="64362" x14ac:dyDescent="0.2"/>
    <row r="64363" x14ac:dyDescent="0.2"/>
    <row r="64364" x14ac:dyDescent="0.2"/>
    <row r="64365" x14ac:dyDescent="0.2"/>
    <row r="64366" x14ac:dyDescent="0.2"/>
    <row r="64367" x14ac:dyDescent="0.2"/>
    <row r="64368" x14ac:dyDescent="0.2"/>
    <row r="64369" x14ac:dyDescent="0.2"/>
    <row r="64370" x14ac:dyDescent="0.2"/>
    <row r="64371" x14ac:dyDescent="0.2"/>
    <row r="64372" x14ac:dyDescent="0.2"/>
    <row r="64373" x14ac:dyDescent="0.2"/>
    <row r="64374" x14ac:dyDescent="0.2"/>
    <row r="64375" x14ac:dyDescent="0.2"/>
    <row r="64376" x14ac:dyDescent="0.2"/>
    <row r="64377" x14ac:dyDescent="0.2"/>
    <row r="64378" x14ac:dyDescent="0.2"/>
    <row r="64379" x14ac:dyDescent="0.2"/>
    <row r="64380" x14ac:dyDescent="0.2"/>
    <row r="64381" x14ac:dyDescent="0.2"/>
    <row r="64382" x14ac:dyDescent="0.2"/>
    <row r="64383" x14ac:dyDescent="0.2"/>
    <row r="64384" x14ac:dyDescent="0.2"/>
    <row r="64385" x14ac:dyDescent="0.2"/>
    <row r="64386" x14ac:dyDescent="0.2"/>
    <row r="64387" x14ac:dyDescent="0.2"/>
    <row r="64388" x14ac:dyDescent="0.2"/>
    <row r="64389" x14ac:dyDescent="0.2"/>
    <row r="64390" x14ac:dyDescent="0.2"/>
    <row r="64391" x14ac:dyDescent="0.2"/>
    <row r="64392" x14ac:dyDescent="0.2"/>
    <row r="64393" x14ac:dyDescent="0.2"/>
    <row r="64394" x14ac:dyDescent="0.2"/>
    <row r="64395" x14ac:dyDescent="0.2"/>
    <row r="64396" x14ac:dyDescent="0.2"/>
    <row r="64397" x14ac:dyDescent="0.2"/>
    <row r="64398" x14ac:dyDescent="0.2"/>
    <row r="64399" x14ac:dyDescent="0.2"/>
    <row r="64400" x14ac:dyDescent="0.2"/>
    <row r="64401" x14ac:dyDescent="0.2"/>
    <row r="64402" x14ac:dyDescent="0.2"/>
    <row r="64403" x14ac:dyDescent="0.2"/>
    <row r="64404" x14ac:dyDescent="0.2"/>
    <row r="64405" x14ac:dyDescent="0.2"/>
    <row r="64406" x14ac:dyDescent="0.2"/>
    <row r="64407" x14ac:dyDescent="0.2"/>
    <row r="64408" x14ac:dyDescent="0.2"/>
    <row r="64409" x14ac:dyDescent="0.2"/>
    <row r="64410" x14ac:dyDescent="0.2"/>
    <row r="64411" x14ac:dyDescent="0.2"/>
    <row r="64412" x14ac:dyDescent="0.2"/>
    <row r="64413" x14ac:dyDescent="0.2"/>
    <row r="64414" x14ac:dyDescent="0.2"/>
    <row r="64415" x14ac:dyDescent="0.2"/>
    <row r="64416" x14ac:dyDescent="0.2"/>
    <row r="64417" x14ac:dyDescent="0.2"/>
    <row r="64418" x14ac:dyDescent="0.2"/>
    <row r="64419" x14ac:dyDescent="0.2"/>
    <row r="64420" x14ac:dyDescent="0.2"/>
    <row r="64421" x14ac:dyDescent="0.2"/>
    <row r="64422" x14ac:dyDescent="0.2"/>
    <row r="64423" x14ac:dyDescent="0.2"/>
    <row r="64424" x14ac:dyDescent="0.2"/>
    <row r="64425" x14ac:dyDescent="0.2"/>
    <row r="64426" x14ac:dyDescent="0.2"/>
    <row r="64427" x14ac:dyDescent="0.2"/>
    <row r="64428" x14ac:dyDescent="0.2"/>
    <row r="64429" x14ac:dyDescent="0.2"/>
    <row r="64430" x14ac:dyDescent="0.2"/>
    <row r="64431" x14ac:dyDescent="0.2"/>
    <row r="64432" x14ac:dyDescent="0.2"/>
    <row r="64433" x14ac:dyDescent="0.2"/>
    <row r="64434" x14ac:dyDescent="0.2"/>
    <row r="64435" x14ac:dyDescent="0.2"/>
    <row r="64436" x14ac:dyDescent="0.2"/>
    <row r="64437" x14ac:dyDescent="0.2"/>
    <row r="64438" x14ac:dyDescent="0.2"/>
    <row r="64439" x14ac:dyDescent="0.2"/>
    <row r="64440" x14ac:dyDescent="0.2"/>
    <row r="64441" x14ac:dyDescent="0.2"/>
    <row r="64442" x14ac:dyDescent="0.2"/>
    <row r="64443" x14ac:dyDescent="0.2"/>
    <row r="64444" x14ac:dyDescent="0.2"/>
    <row r="64445" x14ac:dyDescent="0.2"/>
    <row r="64446" x14ac:dyDescent="0.2"/>
    <row r="64447" x14ac:dyDescent="0.2"/>
    <row r="64448" x14ac:dyDescent="0.2"/>
    <row r="64449" x14ac:dyDescent="0.2"/>
    <row r="64450" x14ac:dyDescent="0.2"/>
    <row r="64451" x14ac:dyDescent="0.2"/>
    <row r="64452" x14ac:dyDescent="0.2"/>
    <row r="64453" x14ac:dyDescent="0.2"/>
    <row r="64454" x14ac:dyDescent="0.2"/>
    <row r="64455" x14ac:dyDescent="0.2"/>
    <row r="64456" x14ac:dyDescent="0.2"/>
    <row r="64457" x14ac:dyDescent="0.2"/>
    <row r="64458" x14ac:dyDescent="0.2"/>
    <row r="64459" x14ac:dyDescent="0.2"/>
    <row r="64460" x14ac:dyDescent="0.2"/>
    <row r="64461" x14ac:dyDescent="0.2"/>
    <row r="64462" x14ac:dyDescent="0.2"/>
    <row r="64463" x14ac:dyDescent="0.2"/>
    <row r="64464" x14ac:dyDescent="0.2"/>
    <row r="64465" x14ac:dyDescent="0.2"/>
    <row r="64466" x14ac:dyDescent="0.2"/>
    <row r="64467" x14ac:dyDescent="0.2"/>
    <row r="64468" x14ac:dyDescent="0.2"/>
    <row r="64469" x14ac:dyDescent="0.2"/>
    <row r="64470" x14ac:dyDescent="0.2"/>
    <row r="64471" x14ac:dyDescent="0.2"/>
    <row r="64472" x14ac:dyDescent="0.2"/>
    <row r="64473" x14ac:dyDescent="0.2"/>
    <row r="64474" x14ac:dyDescent="0.2"/>
    <row r="64475" x14ac:dyDescent="0.2"/>
    <row r="64476" x14ac:dyDescent="0.2"/>
    <row r="64477" x14ac:dyDescent="0.2"/>
    <row r="64478" x14ac:dyDescent="0.2"/>
    <row r="64479" x14ac:dyDescent="0.2"/>
    <row r="64480" x14ac:dyDescent="0.2"/>
    <row r="64481" x14ac:dyDescent="0.2"/>
    <row r="64482" x14ac:dyDescent="0.2"/>
    <row r="64483" x14ac:dyDescent="0.2"/>
    <row r="64484" x14ac:dyDescent="0.2"/>
    <row r="64485" x14ac:dyDescent="0.2"/>
    <row r="64486" x14ac:dyDescent="0.2"/>
    <row r="64487" x14ac:dyDescent="0.2"/>
    <row r="64488" x14ac:dyDescent="0.2"/>
    <row r="64489" x14ac:dyDescent="0.2"/>
    <row r="64490" x14ac:dyDescent="0.2"/>
    <row r="64491" x14ac:dyDescent="0.2"/>
    <row r="64492" x14ac:dyDescent="0.2"/>
    <row r="64493" x14ac:dyDescent="0.2"/>
    <row r="64494" x14ac:dyDescent="0.2"/>
    <row r="64495" x14ac:dyDescent="0.2"/>
    <row r="64496" x14ac:dyDescent="0.2"/>
    <row r="64497" x14ac:dyDescent="0.2"/>
    <row r="64498" x14ac:dyDescent="0.2"/>
    <row r="64499" x14ac:dyDescent="0.2"/>
    <row r="64500" x14ac:dyDescent="0.2"/>
    <row r="64501" x14ac:dyDescent="0.2"/>
    <row r="64502" x14ac:dyDescent="0.2"/>
    <row r="64503" x14ac:dyDescent="0.2"/>
    <row r="64504" x14ac:dyDescent="0.2"/>
    <row r="64505" x14ac:dyDescent="0.2"/>
    <row r="64506" x14ac:dyDescent="0.2"/>
    <row r="64507" x14ac:dyDescent="0.2"/>
    <row r="64508" x14ac:dyDescent="0.2"/>
    <row r="64509" x14ac:dyDescent="0.2"/>
    <row r="64510" x14ac:dyDescent="0.2"/>
    <row r="64511" x14ac:dyDescent="0.2"/>
    <row r="64512" x14ac:dyDescent="0.2"/>
    <row r="64513" x14ac:dyDescent="0.2"/>
    <row r="64514" x14ac:dyDescent="0.2"/>
    <row r="64515" x14ac:dyDescent="0.2"/>
    <row r="64516" x14ac:dyDescent="0.2"/>
    <row r="64517" x14ac:dyDescent="0.2"/>
    <row r="64518" x14ac:dyDescent="0.2"/>
    <row r="64519" x14ac:dyDescent="0.2"/>
    <row r="64520" x14ac:dyDescent="0.2"/>
    <row r="64521" x14ac:dyDescent="0.2"/>
    <row r="64522" x14ac:dyDescent="0.2"/>
    <row r="64523" x14ac:dyDescent="0.2"/>
    <row r="64524" x14ac:dyDescent="0.2"/>
    <row r="64525" x14ac:dyDescent="0.2"/>
    <row r="64526" x14ac:dyDescent="0.2"/>
    <row r="64527" x14ac:dyDescent="0.2"/>
    <row r="64528" x14ac:dyDescent="0.2"/>
    <row r="64529" x14ac:dyDescent="0.2"/>
    <row r="64530" x14ac:dyDescent="0.2"/>
    <row r="64531" x14ac:dyDescent="0.2"/>
    <row r="64532" x14ac:dyDescent="0.2"/>
    <row r="64533" x14ac:dyDescent="0.2"/>
    <row r="64534" x14ac:dyDescent="0.2"/>
    <row r="64535" x14ac:dyDescent="0.2"/>
    <row r="64536" x14ac:dyDescent="0.2"/>
    <row r="64537" x14ac:dyDescent="0.2"/>
    <row r="64538" x14ac:dyDescent="0.2"/>
    <row r="64539" x14ac:dyDescent="0.2"/>
    <row r="64540" x14ac:dyDescent="0.2"/>
    <row r="64541" x14ac:dyDescent="0.2"/>
    <row r="64542" x14ac:dyDescent="0.2"/>
    <row r="64543" x14ac:dyDescent="0.2"/>
    <row r="64544" x14ac:dyDescent="0.2"/>
    <row r="64545" x14ac:dyDescent="0.2"/>
    <row r="64546" x14ac:dyDescent="0.2"/>
    <row r="64547" x14ac:dyDescent="0.2"/>
    <row r="64548" x14ac:dyDescent="0.2"/>
    <row r="64549" x14ac:dyDescent="0.2"/>
    <row r="64550" x14ac:dyDescent="0.2"/>
    <row r="64551" x14ac:dyDescent="0.2"/>
    <row r="64552" x14ac:dyDescent="0.2"/>
    <row r="64553" x14ac:dyDescent="0.2"/>
    <row r="64554" x14ac:dyDescent="0.2"/>
    <row r="64555" x14ac:dyDescent="0.2"/>
    <row r="64556" x14ac:dyDescent="0.2"/>
    <row r="64557" x14ac:dyDescent="0.2"/>
    <row r="64558" x14ac:dyDescent="0.2"/>
    <row r="64559" x14ac:dyDescent="0.2"/>
    <row r="64560" x14ac:dyDescent="0.2"/>
    <row r="64561" x14ac:dyDescent="0.2"/>
    <row r="64562" x14ac:dyDescent="0.2"/>
    <row r="64563" x14ac:dyDescent="0.2"/>
    <row r="64564" x14ac:dyDescent="0.2"/>
    <row r="64565" x14ac:dyDescent="0.2"/>
    <row r="64566" x14ac:dyDescent="0.2"/>
    <row r="64567" x14ac:dyDescent="0.2"/>
    <row r="64568" x14ac:dyDescent="0.2"/>
    <row r="64569" x14ac:dyDescent="0.2"/>
    <row r="64570" x14ac:dyDescent="0.2"/>
    <row r="64571" x14ac:dyDescent="0.2"/>
    <row r="64572" x14ac:dyDescent="0.2"/>
    <row r="64573" x14ac:dyDescent="0.2"/>
    <row r="64574" x14ac:dyDescent="0.2"/>
    <row r="64575" x14ac:dyDescent="0.2"/>
    <row r="64576" x14ac:dyDescent="0.2"/>
    <row r="64577" x14ac:dyDescent="0.2"/>
    <row r="64578" x14ac:dyDescent="0.2"/>
    <row r="64579" x14ac:dyDescent="0.2"/>
    <row r="64580" x14ac:dyDescent="0.2"/>
    <row r="64581" x14ac:dyDescent="0.2"/>
    <row r="64582" x14ac:dyDescent="0.2"/>
    <row r="64583" x14ac:dyDescent="0.2"/>
    <row r="64584" x14ac:dyDescent="0.2"/>
    <row r="64585" x14ac:dyDescent="0.2"/>
    <row r="64586" x14ac:dyDescent="0.2"/>
    <row r="64587" x14ac:dyDescent="0.2"/>
    <row r="64588" x14ac:dyDescent="0.2"/>
    <row r="64589" x14ac:dyDescent="0.2"/>
    <row r="64590" x14ac:dyDescent="0.2"/>
    <row r="64591" x14ac:dyDescent="0.2"/>
    <row r="64592" x14ac:dyDescent="0.2"/>
    <row r="64593" x14ac:dyDescent="0.2"/>
    <row r="64594" x14ac:dyDescent="0.2"/>
    <row r="64595" x14ac:dyDescent="0.2"/>
    <row r="64596" x14ac:dyDescent="0.2"/>
    <row r="64597" x14ac:dyDescent="0.2"/>
    <row r="64598" x14ac:dyDescent="0.2"/>
    <row r="64599" x14ac:dyDescent="0.2"/>
    <row r="64600" x14ac:dyDescent="0.2"/>
    <row r="64601" x14ac:dyDescent="0.2"/>
    <row r="64602" x14ac:dyDescent="0.2"/>
    <row r="64603" x14ac:dyDescent="0.2"/>
    <row r="64604" x14ac:dyDescent="0.2"/>
    <row r="64605" x14ac:dyDescent="0.2"/>
    <row r="64606" x14ac:dyDescent="0.2"/>
    <row r="64607" x14ac:dyDescent="0.2"/>
    <row r="64608" x14ac:dyDescent="0.2"/>
    <row r="64609" x14ac:dyDescent="0.2"/>
    <row r="64610" x14ac:dyDescent="0.2"/>
    <row r="64611" x14ac:dyDescent="0.2"/>
    <row r="64612" x14ac:dyDescent="0.2"/>
    <row r="64613" x14ac:dyDescent="0.2"/>
    <row r="64614" x14ac:dyDescent="0.2"/>
    <row r="64615" x14ac:dyDescent="0.2"/>
    <row r="64616" x14ac:dyDescent="0.2"/>
    <row r="64617" x14ac:dyDescent="0.2"/>
    <row r="64618" x14ac:dyDescent="0.2"/>
    <row r="64619" x14ac:dyDescent="0.2"/>
    <row r="64620" x14ac:dyDescent="0.2"/>
    <row r="64621" x14ac:dyDescent="0.2"/>
    <row r="64622" x14ac:dyDescent="0.2"/>
    <row r="64623" x14ac:dyDescent="0.2"/>
    <row r="64624" x14ac:dyDescent="0.2"/>
    <row r="64625" x14ac:dyDescent="0.2"/>
    <row r="64626" x14ac:dyDescent="0.2"/>
    <row r="64627" x14ac:dyDescent="0.2"/>
    <row r="64628" x14ac:dyDescent="0.2"/>
    <row r="64629" x14ac:dyDescent="0.2"/>
    <row r="64630" x14ac:dyDescent="0.2"/>
    <row r="64631" x14ac:dyDescent="0.2"/>
    <row r="64632" x14ac:dyDescent="0.2"/>
    <row r="64633" x14ac:dyDescent="0.2"/>
    <row r="64634" x14ac:dyDescent="0.2"/>
    <row r="64635" x14ac:dyDescent="0.2"/>
    <row r="64636" x14ac:dyDescent="0.2"/>
    <row r="64637" x14ac:dyDescent="0.2"/>
    <row r="64638" x14ac:dyDescent="0.2"/>
    <row r="64639" x14ac:dyDescent="0.2"/>
    <row r="64640" x14ac:dyDescent="0.2"/>
    <row r="64641" x14ac:dyDescent="0.2"/>
    <row r="64642" x14ac:dyDescent="0.2"/>
    <row r="64643" x14ac:dyDescent="0.2"/>
    <row r="64644" x14ac:dyDescent="0.2"/>
    <row r="64645" x14ac:dyDescent="0.2"/>
    <row r="64646" x14ac:dyDescent="0.2"/>
    <row r="64647" x14ac:dyDescent="0.2"/>
    <row r="64648" x14ac:dyDescent="0.2"/>
    <row r="64649" x14ac:dyDescent="0.2"/>
    <row r="64650" x14ac:dyDescent="0.2"/>
    <row r="64651" x14ac:dyDescent="0.2"/>
    <row r="64652" x14ac:dyDescent="0.2"/>
    <row r="64653" x14ac:dyDescent="0.2"/>
    <row r="64654" x14ac:dyDescent="0.2"/>
    <row r="64655" x14ac:dyDescent="0.2"/>
    <row r="64656" x14ac:dyDescent="0.2"/>
    <row r="64657" x14ac:dyDescent="0.2"/>
    <row r="64658" x14ac:dyDescent="0.2"/>
    <row r="64659" x14ac:dyDescent="0.2"/>
    <row r="64660" x14ac:dyDescent="0.2"/>
    <row r="64661" x14ac:dyDescent="0.2"/>
    <row r="64662" x14ac:dyDescent="0.2"/>
    <row r="64663" x14ac:dyDescent="0.2"/>
    <row r="64664" x14ac:dyDescent="0.2"/>
    <row r="64665" x14ac:dyDescent="0.2"/>
    <row r="64666" x14ac:dyDescent="0.2"/>
    <row r="64667" x14ac:dyDescent="0.2"/>
    <row r="64668" x14ac:dyDescent="0.2"/>
    <row r="64669" x14ac:dyDescent="0.2"/>
    <row r="64670" x14ac:dyDescent="0.2"/>
    <row r="64671" x14ac:dyDescent="0.2"/>
    <row r="64672" x14ac:dyDescent="0.2"/>
    <row r="64673" x14ac:dyDescent="0.2"/>
    <row r="64674" x14ac:dyDescent="0.2"/>
    <row r="64675" x14ac:dyDescent="0.2"/>
    <row r="64676" x14ac:dyDescent="0.2"/>
    <row r="64677" x14ac:dyDescent="0.2"/>
    <row r="64678" x14ac:dyDescent="0.2"/>
    <row r="64679" x14ac:dyDescent="0.2"/>
    <row r="64680" x14ac:dyDescent="0.2"/>
    <row r="64681" x14ac:dyDescent="0.2"/>
    <row r="64682" x14ac:dyDescent="0.2"/>
    <row r="64683" x14ac:dyDescent="0.2"/>
    <row r="64684" x14ac:dyDescent="0.2"/>
    <row r="64685" x14ac:dyDescent="0.2"/>
    <row r="64686" x14ac:dyDescent="0.2"/>
    <row r="64687" x14ac:dyDescent="0.2"/>
    <row r="64688" x14ac:dyDescent="0.2"/>
    <row r="64689" x14ac:dyDescent="0.2"/>
    <row r="64690" x14ac:dyDescent="0.2"/>
    <row r="64691" x14ac:dyDescent="0.2"/>
    <row r="64692" x14ac:dyDescent="0.2"/>
    <row r="64693" x14ac:dyDescent="0.2"/>
    <row r="64694" x14ac:dyDescent="0.2"/>
    <row r="64695" x14ac:dyDescent="0.2"/>
    <row r="64696" x14ac:dyDescent="0.2"/>
    <row r="64697" x14ac:dyDescent="0.2"/>
    <row r="64698" x14ac:dyDescent="0.2"/>
    <row r="64699" x14ac:dyDescent="0.2"/>
    <row r="64700" x14ac:dyDescent="0.2"/>
    <row r="64701" x14ac:dyDescent="0.2"/>
    <row r="64702" x14ac:dyDescent="0.2"/>
    <row r="64703" x14ac:dyDescent="0.2"/>
    <row r="64704" x14ac:dyDescent="0.2"/>
    <row r="64705" x14ac:dyDescent="0.2"/>
    <row r="64706" x14ac:dyDescent="0.2"/>
    <row r="64707" x14ac:dyDescent="0.2"/>
    <row r="64708" x14ac:dyDescent="0.2"/>
    <row r="64709" x14ac:dyDescent="0.2"/>
    <row r="64710" x14ac:dyDescent="0.2"/>
    <row r="64711" x14ac:dyDescent="0.2"/>
    <row r="64712" x14ac:dyDescent="0.2"/>
    <row r="64713" x14ac:dyDescent="0.2"/>
    <row r="64714" x14ac:dyDescent="0.2"/>
    <row r="64715" x14ac:dyDescent="0.2"/>
    <row r="64716" x14ac:dyDescent="0.2"/>
    <row r="64717" x14ac:dyDescent="0.2"/>
    <row r="64718" x14ac:dyDescent="0.2"/>
    <row r="64719" x14ac:dyDescent="0.2"/>
    <row r="64720" x14ac:dyDescent="0.2"/>
    <row r="64721" x14ac:dyDescent="0.2"/>
    <row r="64722" x14ac:dyDescent="0.2"/>
    <row r="64723" x14ac:dyDescent="0.2"/>
    <row r="64724" x14ac:dyDescent="0.2"/>
    <row r="64725" x14ac:dyDescent="0.2"/>
    <row r="64726" x14ac:dyDescent="0.2"/>
    <row r="64727" x14ac:dyDescent="0.2"/>
    <row r="64728" x14ac:dyDescent="0.2"/>
    <row r="64729" x14ac:dyDescent="0.2"/>
    <row r="64730" x14ac:dyDescent="0.2"/>
    <row r="64731" x14ac:dyDescent="0.2"/>
    <row r="64732" x14ac:dyDescent="0.2"/>
    <row r="64733" x14ac:dyDescent="0.2"/>
    <row r="64734" x14ac:dyDescent="0.2"/>
    <row r="64735" x14ac:dyDescent="0.2"/>
    <row r="64736" x14ac:dyDescent="0.2"/>
    <row r="64737" x14ac:dyDescent="0.2"/>
    <row r="64738" x14ac:dyDescent="0.2"/>
    <row r="64739" x14ac:dyDescent="0.2"/>
    <row r="64740" x14ac:dyDescent="0.2"/>
    <row r="64741" x14ac:dyDescent="0.2"/>
    <row r="64742" x14ac:dyDescent="0.2"/>
    <row r="64743" x14ac:dyDescent="0.2"/>
    <row r="64744" x14ac:dyDescent="0.2"/>
    <row r="64745" x14ac:dyDescent="0.2"/>
    <row r="64746" x14ac:dyDescent="0.2"/>
    <row r="64747" x14ac:dyDescent="0.2"/>
    <row r="64748" x14ac:dyDescent="0.2"/>
    <row r="64749" x14ac:dyDescent="0.2"/>
    <row r="64750" x14ac:dyDescent="0.2"/>
    <row r="64751" x14ac:dyDescent="0.2"/>
    <row r="64752" x14ac:dyDescent="0.2"/>
    <row r="64753" x14ac:dyDescent="0.2"/>
    <row r="64754" x14ac:dyDescent="0.2"/>
    <row r="64755" x14ac:dyDescent="0.2"/>
    <row r="64756" x14ac:dyDescent="0.2"/>
    <row r="64757" x14ac:dyDescent="0.2"/>
    <row r="64758" x14ac:dyDescent="0.2"/>
    <row r="64759" x14ac:dyDescent="0.2"/>
    <row r="64760" x14ac:dyDescent="0.2"/>
    <row r="64761" x14ac:dyDescent="0.2"/>
    <row r="64762" x14ac:dyDescent="0.2"/>
    <row r="64763" x14ac:dyDescent="0.2"/>
    <row r="64764" x14ac:dyDescent="0.2"/>
    <row r="64765" x14ac:dyDescent="0.2"/>
    <row r="64766" x14ac:dyDescent="0.2"/>
    <row r="64767" x14ac:dyDescent="0.2"/>
    <row r="64768" x14ac:dyDescent="0.2"/>
    <row r="64769" x14ac:dyDescent="0.2"/>
    <row r="64770" x14ac:dyDescent="0.2"/>
    <row r="64771" x14ac:dyDescent="0.2"/>
    <row r="64772" x14ac:dyDescent="0.2"/>
    <row r="64773" x14ac:dyDescent="0.2"/>
    <row r="64774" x14ac:dyDescent="0.2"/>
    <row r="64775" x14ac:dyDescent="0.2"/>
    <row r="64776" x14ac:dyDescent="0.2"/>
    <row r="64777" x14ac:dyDescent="0.2"/>
    <row r="64778" x14ac:dyDescent="0.2"/>
    <row r="64779" x14ac:dyDescent="0.2"/>
    <row r="64780" x14ac:dyDescent="0.2"/>
    <row r="64781" x14ac:dyDescent="0.2"/>
    <row r="64782" x14ac:dyDescent="0.2"/>
    <row r="64783" x14ac:dyDescent="0.2"/>
    <row r="64784" x14ac:dyDescent="0.2"/>
    <row r="64785" x14ac:dyDescent="0.2"/>
    <row r="64786" x14ac:dyDescent="0.2"/>
    <row r="64787" x14ac:dyDescent="0.2"/>
    <row r="64788" x14ac:dyDescent="0.2"/>
    <row r="64789" x14ac:dyDescent="0.2"/>
    <row r="64790" x14ac:dyDescent="0.2"/>
    <row r="64791" x14ac:dyDescent="0.2"/>
    <row r="64792" x14ac:dyDescent="0.2"/>
    <row r="64793" x14ac:dyDescent="0.2"/>
    <row r="64794" x14ac:dyDescent="0.2"/>
    <row r="64795" x14ac:dyDescent="0.2"/>
    <row r="64796" x14ac:dyDescent="0.2"/>
    <row r="64797" x14ac:dyDescent="0.2"/>
    <row r="64798" x14ac:dyDescent="0.2"/>
    <row r="64799" x14ac:dyDescent="0.2"/>
    <row r="64800" x14ac:dyDescent="0.2"/>
    <row r="64801" x14ac:dyDescent="0.2"/>
    <row r="64802" x14ac:dyDescent="0.2"/>
    <row r="64803" x14ac:dyDescent="0.2"/>
    <row r="64804" x14ac:dyDescent="0.2"/>
    <row r="64805" x14ac:dyDescent="0.2"/>
    <row r="64806" x14ac:dyDescent="0.2"/>
    <row r="64807" x14ac:dyDescent="0.2"/>
    <row r="64808" x14ac:dyDescent="0.2"/>
    <row r="64809" x14ac:dyDescent="0.2"/>
    <row r="64810" x14ac:dyDescent="0.2"/>
    <row r="64811" x14ac:dyDescent="0.2"/>
    <row r="64812" x14ac:dyDescent="0.2"/>
    <row r="64813" x14ac:dyDescent="0.2"/>
    <row r="64814" x14ac:dyDescent="0.2"/>
    <row r="64815" x14ac:dyDescent="0.2"/>
    <row r="64816" x14ac:dyDescent="0.2"/>
    <row r="64817" x14ac:dyDescent="0.2"/>
    <row r="64818" x14ac:dyDescent="0.2"/>
    <row r="64819" x14ac:dyDescent="0.2"/>
    <row r="64820" x14ac:dyDescent="0.2"/>
    <row r="64821" x14ac:dyDescent="0.2"/>
    <row r="64822" x14ac:dyDescent="0.2"/>
    <row r="64823" x14ac:dyDescent="0.2"/>
    <row r="64824" x14ac:dyDescent="0.2"/>
    <row r="64825" x14ac:dyDescent="0.2"/>
    <row r="64826" x14ac:dyDescent="0.2"/>
    <row r="64827" x14ac:dyDescent="0.2"/>
    <row r="64828" x14ac:dyDescent="0.2"/>
    <row r="64829" x14ac:dyDescent="0.2"/>
    <row r="64830" x14ac:dyDescent="0.2"/>
    <row r="64831" x14ac:dyDescent="0.2"/>
    <row r="64832" x14ac:dyDescent="0.2"/>
    <row r="64833" x14ac:dyDescent="0.2"/>
    <row r="64834" x14ac:dyDescent="0.2"/>
    <row r="64835" x14ac:dyDescent="0.2"/>
    <row r="64836" x14ac:dyDescent="0.2"/>
    <row r="64837" x14ac:dyDescent="0.2"/>
    <row r="64838" x14ac:dyDescent="0.2"/>
    <row r="64839" x14ac:dyDescent="0.2"/>
    <row r="64840" x14ac:dyDescent="0.2"/>
    <row r="64841" x14ac:dyDescent="0.2"/>
    <row r="64842" x14ac:dyDescent="0.2"/>
    <row r="64843" x14ac:dyDescent="0.2"/>
    <row r="64844" x14ac:dyDescent="0.2"/>
    <row r="64845" x14ac:dyDescent="0.2"/>
    <row r="64846" x14ac:dyDescent="0.2"/>
    <row r="64847" x14ac:dyDescent="0.2"/>
    <row r="64848" x14ac:dyDescent="0.2"/>
    <row r="64849" x14ac:dyDescent="0.2"/>
    <row r="64850" x14ac:dyDescent="0.2"/>
    <row r="64851" x14ac:dyDescent="0.2"/>
    <row r="64852" x14ac:dyDescent="0.2"/>
    <row r="64853" x14ac:dyDescent="0.2"/>
    <row r="64854" x14ac:dyDescent="0.2"/>
    <row r="64855" x14ac:dyDescent="0.2"/>
    <row r="64856" x14ac:dyDescent="0.2"/>
    <row r="64857" x14ac:dyDescent="0.2"/>
    <row r="64858" x14ac:dyDescent="0.2"/>
    <row r="64859" x14ac:dyDescent="0.2"/>
    <row r="64860" x14ac:dyDescent="0.2"/>
    <row r="64861" x14ac:dyDescent="0.2"/>
    <row r="64862" x14ac:dyDescent="0.2"/>
    <row r="64863" x14ac:dyDescent="0.2"/>
    <row r="64864" x14ac:dyDescent="0.2"/>
    <row r="64865" x14ac:dyDescent="0.2"/>
    <row r="64866" x14ac:dyDescent="0.2"/>
    <row r="64867" x14ac:dyDescent="0.2"/>
    <row r="64868" x14ac:dyDescent="0.2"/>
    <row r="64869" x14ac:dyDescent="0.2"/>
    <row r="64870" x14ac:dyDescent="0.2"/>
    <row r="64871" x14ac:dyDescent="0.2"/>
    <row r="64872" x14ac:dyDescent="0.2"/>
    <row r="64873" x14ac:dyDescent="0.2"/>
    <row r="64874" x14ac:dyDescent="0.2"/>
    <row r="64875" x14ac:dyDescent="0.2"/>
    <row r="64876" x14ac:dyDescent="0.2"/>
    <row r="64877" x14ac:dyDescent="0.2"/>
    <row r="64878" x14ac:dyDescent="0.2"/>
    <row r="64879" x14ac:dyDescent="0.2"/>
    <row r="64880" x14ac:dyDescent="0.2"/>
    <row r="64881" x14ac:dyDescent="0.2"/>
    <row r="64882" x14ac:dyDescent="0.2"/>
    <row r="64883" x14ac:dyDescent="0.2"/>
    <row r="64884" x14ac:dyDescent="0.2"/>
    <row r="64885" x14ac:dyDescent="0.2"/>
    <row r="64886" x14ac:dyDescent="0.2"/>
    <row r="64887" x14ac:dyDescent="0.2"/>
    <row r="64888" x14ac:dyDescent="0.2"/>
    <row r="64889" x14ac:dyDescent="0.2"/>
    <row r="64890" x14ac:dyDescent="0.2"/>
    <row r="64891" x14ac:dyDescent="0.2"/>
    <row r="64892" x14ac:dyDescent="0.2"/>
    <row r="64893" x14ac:dyDescent="0.2"/>
    <row r="64894" x14ac:dyDescent="0.2"/>
    <row r="64895" x14ac:dyDescent="0.2"/>
    <row r="64896" x14ac:dyDescent="0.2"/>
    <row r="64897" x14ac:dyDescent="0.2"/>
    <row r="64898" x14ac:dyDescent="0.2"/>
    <row r="64899" x14ac:dyDescent="0.2"/>
    <row r="64900" x14ac:dyDescent="0.2"/>
    <row r="64901" x14ac:dyDescent="0.2"/>
    <row r="64902" x14ac:dyDescent="0.2"/>
    <row r="64903" x14ac:dyDescent="0.2"/>
    <row r="64904" x14ac:dyDescent="0.2"/>
    <row r="64905" x14ac:dyDescent="0.2"/>
    <row r="64906" x14ac:dyDescent="0.2"/>
    <row r="64907" x14ac:dyDescent="0.2"/>
    <row r="64908" x14ac:dyDescent="0.2"/>
    <row r="64909" x14ac:dyDescent="0.2"/>
    <row r="64910" x14ac:dyDescent="0.2"/>
    <row r="64911" x14ac:dyDescent="0.2"/>
    <row r="64912" x14ac:dyDescent="0.2"/>
    <row r="64913" x14ac:dyDescent="0.2"/>
    <row r="64914" x14ac:dyDescent="0.2"/>
    <row r="64915" x14ac:dyDescent="0.2"/>
    <row r="64916" x14ac:dyDescent="0.2"/>
    <row r="64917" x14ac:dyDescent="0.2"/>
    <row r="64918" x14ac:dyDescent="0.2"/>
    <row r="64919" x14ac:dyDescent="0.2"/>
    <row r="64920" x14ac:dyDescent="0.2"/>
    <row r="64921" x14ac:dyDescent="0.2"/>
    <row r="64922" x14ac:dyDescent="0.2"/>
    <row r="64923" x14ac:dyDescent="0.2"/>
    <row r="64924" x14ac:dyDescent="0.2"/>
    <row r="64925" x14ac:dyDescent="0.2"/>
    <row r="64926" x14ac:dyDescent="0.2"/>
    <row r="64927" x14ac:dyDescent="0.2"/>
    <row r="64928" x14ac:dyDescent="0.2"/>
    <row r="64929" x14ac:dyDescent="0.2"/>
    <row r="64930" x14ac:dyDescent="0.2"/>
    <row r="64931" x14ac:dyDescent="0.2"/>
    <row r="64932" x14ac:dyDescent="0.2"/>
    <row r="64933" x14ac:dyDescent="0.2"/>
    <row r="64934" x14ac:dyDescent="0.2"/>
    <row r="64935" x14ac:dyDescent="0.2"/>
    <row r="64936" x14ac:dyDescent="0.2"/>
    <row r="64937" x14ac:dyDescent="0.2"/>
    <row r="64938" x14ac:dyDescent="0.2"/>
    <row r="64939" x14ac:dyDescent="0.2"/>
    <row r="64940" x14ac:dyDescent="0.2"/>
    <row r="64941" x14ac:dyDescent="0.2"/>
    <row r="64942" x14ac:dyDescent="0.2"/>
    <row r="64943" x14ac:dyDescent="0.2"/>
    <row r="64944" x14ac:dyDescent="0.2"/>
    <row r="64945" x14ac:dyDescent="0.2"/>
    <row r="64946" x14ac:dyDescent="0.2"/>
    <row r="64947" x14ac:dyDescent="0.2"/>
    <row r="64948" x14ac:dyDescent="0.2"/>
    <row r="64949" x14ac:dyDescent="0.2"/>
    <row r="64950" x14ac:dyDescent="0.2"/>
    <row r="64951" x14ac:dyDescent="0.2"/>
    <row r="64952" x14ac:dyDescent="0.2"/>
    <row r="64953" x14ac:dyDescent="0.2"/>
    <row r="64954" x14ac:dyDescent="0.2"/>
    <row r="64955" x14ac:dyDescent="0.2"/>
    <row r="64956" x14ac:dyDescent="0.2"/>
    <row r="64957" x14ac:dyDescent="0.2"/>
    <row r="64958" x14ac:dyDescent="0.2"/>
    <row r="64959" x14ac:dyDescent="0.2"/>
    <row r="64960" x14ac:dyDescent="0.2"/>
    <row r="64961" x14ac:dyDescent="0.2"/>
    <row r="64962" x14ac:dyDescent="0.2"/>
    <row r="64963" x14ac:dyDescent="0.2"/>
    <row r="64964" x14ac:dyDescent="0.2"/>
    <row r="64965" x14ac:dyDescent="0.2"/>
    <row r="64966" x14ac:dyDescent="0.2"/>
    <row r="64967" x14ac:dyDescent="0.2"/>
    <row r="64968" x14ac:dyDescent="0.2"/>
    <row r="64969" x14ac:dyDescent="0.2"/>
    <row r="64970" x14ac:dyDescent="0.2"/>
    <row r="64971" x14ac:dyDescent="0.2"/>
    <row r="64972" x14ac:dyDescent="0.2"/>
    <row r="64973" x14ac:dyDescent="0.2"/>
    <row r="64974" x14ac:dyDescent="0.2"/>
    <row r="64975" x14ac:dyDescent="0.2"/>
    <row r="64976" x14ac:dyDescent="0.2"/>
    <row r="64977" x14ac:dyDescent="0.2"/>
    <row r="64978" x14ac:dyDescent="0.2"/>
    <row r="64979" x14ac:dyDescent="0.2"/>
    <row r="64980" x14ac:dyDescent="0.2"/>
    <row r="64981" x14ac:dyDescent="0.2"/>
    <row r="64982" x14ac:dyDescent="0.2"/>
    <row r="64983" x14ac:dyDescent="0.2"/>
    <row r="64984" x14ac:dyDescent="0.2"/>
    <row r="64985" x14ac:dyDescent="0.2"/>
    <row r="64986" x14ac:dyDescent="0.2"/>
    <row r="64987" x14ac:dyDescent="0.2"/>
    <row r="64988" x14ac:dyDescent="0.2"/>
    <row r="64989" x14ac:dyDescent="0.2"/>
    <row r="64990" x14ac:dyDescent="0.2"/>
    <row r="64991" x14ac:dyDescent="0.2"/>
    <row r="64992" x14ac:dyDescent="0.2"/>
    <row r="64993" x14ac:dyDescent="0.2"/>
    <row r="64994" x14ac:dyDescent="0.2"/>
    <row r="64995" x14ac:dyDescent="0.2"/>
    <row r="64996" x14ac:dyDescent="0.2"/>
    <row r="64997" x14ac:dyDescent="0.2"/>
    <row r="64998" x14ac:dyDescent="0.2"/>
    <row r="64999" x14ac:dyDescent="0.2"/>
    <row r="65000" x14ac:dyDescent="0.2"/>
    <row r="65001" x14ac:dyDescent="0.2"/>
    <row r="65002" x14ac:dyDescent="0.2"/>
    <row r="65003" x14ac:dyDescent="0.2"/>
    <row r="65004" x14ac:dyDescent="0.2"/>
    <row r="65005" x14ac:dyDescent="0.2"/>
    <row r="65006" x14ac:dyDescent="0.2"/>
    <row r="65007" x14ac:dyDescent="0.2"/>
    <row r="65008" x14ac:dyDescent="0.2"/>
    <row r="65009" x14ac:dyDescent="0.2"/>
    <row r="65010" x14ac:dyDescent="0.2"/>
    <row r="65011" x14ac:dyDescent="0.2"/>
    <row r="65012" x14ac:dyDescent="0.2"/>
    <row r="65013" x14ac:dyDescent="0.2"/>
    <row r="65014" x14ac:dyDescent="0.2"/>
    <row r="65015" x14ac:dyDescent="0.2"/>
    <row r="65016" x14ac:dyDescent="0.2"/>
    <row r="65017" x14ac:dyDescent="0.2"/>
    <row r="65018" x14ac:dyDescent="0.2"/>
    <row r="65019" x14ac:dyDescent="0.2"/>
    <row r="65020" x14ac:dyDescent="0.2"/>
    <row r="65021" x14ac:dyDescent="0.2"/>
    <row r="65022" x14ac:dyDescent="0.2"/>
    <row r="65023" x14ac:dyDescent="0.2"/>
    <row r="65024" x14ac:dyDescent="0.2"/>
    <row r="65025" x14ac:dyDescent="0.2"/>
    <row r="65026" x14ac:dyDescent="0.2"/>
    <row r="65027" x14ac:dyDescent="0.2"/>
    <row r="65028" x14ac:dyDescent="0.2"/>
    <row r="65029" x14ac:dyDescent="0.2"/>
    <row r="65030" x14ac:dyDescent="0.2"/>
    <row r="65031" x14ac:dyDescent="0.2"/>
    <row r="65032" x14ac:dyDescent="0.2"/>
    <row r="65033" x14ac:dyDescent="0.2"/>
    <row r="65034" x14ac:dyDescent="0.2"/>
    <row r="65035" x14ac:dyDescent="0.2"/>
    <row r="65036" x14ac:dyDescent="0.2"/>
    <row r="65037" x14ac:dyDescent="0.2"/>
    <row r="65038" x14ac:dyDescent="0.2"/>
    <row r="65039" x14ac:dyDescent="0.2"/>
    <row r="65040" x14ac:dyDescent="0.2"/>
    <row r="65041" x14ac:dyDescent="0.2"/>
    <row r="65042" x14ac:dyDescent="0.2"/>
    <row r="65043" x14ac:dyDescent="0.2"/>
    <row r="65044" x14ac:dyDescent="0.2"/>
    <row r="65045" x14ac:dyDescent="0.2"/>
    <row r="65046" x14ac:dyDescent="0.2"/>
    <row r="65047" x14ac:dyDescent="0.2"/>
    <row r="65048" x14ac:dyDescent="0.2"/>
    <row r="65049" x14ac:dyDescent="0.2"/>
    <row r="65050" x14ac:dyDescent="0.2"/>
    <row r="65051" x14ac:dyDescent="0.2"/>
    <row r="65052" x14ac:dyDescent="0.2"/>
    <row r="65053" x14ac:dyDescent="0.2"/>
    <row r="65054" x14ac:dyDescent="0.2"/>
    <row r="65055" x14ac:dyDescent="0.2"/>
    <row r="65056" x14ac:dyDescent="0.2"/>
    <row r="65057" x14ac:dyDescent="0.2"/>
    <row r="65058" x14ac:dyDescent="0.2"/>
    <row r="65059" x14ac:dyDescent="0.2"/>
    <row r="65060" x14ac:dyDescent="0.2"/>
    <row r="65061" x14ac:dyDescent="0.2"/>
    <row r="65062" x14ac:dyDescent="0.2"/>
    <row r="65063" x14ac:dyDescent="0.2"/>
    <row r="65064" x14ac:dyDescent="0.2"/>
    <row r="65065" x14ac:dyDescent="0.2"/>
    <row r="65066" x14ac:dyDescent="0.2"/>
    <row r="65067" x14ac:dyDescent="0.2"/>
    <row r="65068" x14ac:dyDescent="0.2"/>
    <row r="65069" x14ac:dyDescent="0.2"/>
    <row r="65070" x14ac:dyDescent="0.2"/>
    <row r="65071" x14ac:dyDescent="0.2"/>
    <row r="65072" x14ac:dyDescent="0.2"/>
    <row r="65073" x14ac:dyDescent="0.2"/>
    <row r="65074" x14ac:dyDescent="0.2"/>
    <row r="65075" x14ac:dyDescent="0.2"/>
    <row r="65076" x14ac:dyDescent="0.2"/>
    <row r="65077" x14ac:dyDescent="0.2"/>
    <row r="65078" x14ac:dyDescent="0.2"/>
    <row r="65079" x14ac:dyDescent="0.2"/>
    <row r="65080" x14ac:dyDescent="0.2"/>
    <row r="65081" x14ac:dyDescent="0.2"/>
    <row r="65082" x14ac:dyDescent="0.2"/>
    <row r="65083" x14ac:dyDescent="0.2"/>
    <row r="65084" x14ac:dyDescent="0.2"/>
    <row r="65085" x14ac:dyDescent="0.2"/>
    <row r="65086" x14ac:dyDescent="0.2"/>
    <row r="65087" x14ac:dyDescent="0.2"/>
    <row r="65088" x14ac:dyDescent="0.2"/>
    <row r="65089" x14ac:dyDescent="0.2"/>
    <row r="65090" x14ac:dyDescent="0.2"/>
    <row r="65091" x14ac:dyDescent="0.2"/>
    <row r="65092" x14ac:dyDescent="0.2"/>
    <row r="65093" x14ac:dyDescent="0.2"/>
    <row r="65094" x14ac:dyDescent="0.2"/>
    <row r="65095" x14ac:dyDescent="0.2"/>
    <row r="65096" x14ac:dyDescent="0.2"/>
    <row r="65097" x14ac:dyDescent="0.2"/>
    <row r="65098" x14ac:dyDescent="0.2"/>
    <row r="65099" x14ac:dyDescent="0.2"/>
    <row r="65100" x14ac:dyDescent="0.2"/>
    <row r="65101" x14ac:dyDescent="0.2"/>
    <row r="65102" x14ac:dyDescent="0.2"/>
    <row r="65103" x14ac:dyDescent="0.2"/>
    <row r="65104" x14ac:dyDescent="0.2"/>
    <row r="65105" x14ac:dyDescent="0.2"/>
    <row r="65106" x14ac:dyDescent="0.2"/>
    <row r="65107" x14ac:dyDescent="0.2"/>
    <row r="65108" x14ac:dyDescent="0.2"/>
    <row r="65109" x14ac:dyDescent="0.2"/>
    <row r="65110" x14ac:dyDescent="0.2"/>
    <row r="65111" x14ac:dyDescent="0.2"/>
    <row r="65112" x14ac:dyDescent="0.2"/>
    <row r="65113" x14ac:dyDescent="0.2"/>
    <row r="65114" x14ac:dyDescent="0.2"/>
    <row r="65115" x14ac:dyDescent="0.2"/>
    <row r="65116" x14ac:dyDescent="0.2"/>
    <row r="65117" x14ac:dyDescent="0.2"/>
    <row r="65118" x14ac:dyDescent="0.2"/>
    <row r="65119" x14ac:dyDescent="0.2"/>
    <row r="65120" x14ac:dyDescent="0.2"/>
    <row r="65121" x14ac:dyDescent="0.2"/>
    <row r="65122" x14ac:dyDescent="0.2"/>
    <row r="65123" x14ac:dyDescent="0.2"/>
    <row r="65124" x14ac:dyDescent="0.2"/>
    <row r="65125" x14ac:dyDescent="0.2"/>
    <row r="65126" x14ac:dyDescent="0.2"/>
    <row r="65127" x14ac:dyDescent="0.2"/>
    <row r="65128" x14ac:dyDescent="0.2"/>
    <row r="65129" x14ac:dyDescent="0.2"/>
    <row r="65130" x14ac:dyDescent="0.2"/>
    <row r="65131" x14ac:dyDescent="0.2"/>
    <row r="65132" x14ac:dyDescent="0.2"/>
    <row r="65133" x14ac:dyDescent="0.2"/>
    <row r="65134" x14ac:dyDescent="0.2"/>
    <row r="65135" x14ac:dyDescent="0.2"/>
    <row r="65136" x14ac:dyDescent="0.2"/>
    <row r="65137" x14ac:dyDescent="0.2"/>
    <row r="65138" x14ac:dyDescent="0.2"/>
    <row r="65139" x14ac:dyDescent="0.2"/>
    <row r="65140" x14ac:dyDescent="0.2"/>
    <row r="65141" x14ac:dyDescent="0.2"/>
    <row r="65142" x14ac:dyDescent="0.2"/>
    <row r="65143" x14ac:dyDescent="0.2"/>
    <row r="65144" x14ac:dyDescent="0.2"/>
    <row r="65145" x14ac:dyDescent="0.2"/>
    <row r="65146" x14ac:dyDescent="0.2"/>
    <row r="65147" x14ac:dyDescent="0.2"/>
    <row r="65148" x14ac:dyDescent="0.2"/>
    <row r="65149" x14ac:dyDescent="0.2"/>
    <row r="65150" x14ac:dyDescent="0.2"/>
    <row r="65151" x14ac:dyDescent="0.2"/>
    <row r="65152" x14ac:dyDescent="0.2"/>
    <row r="65153" x14ac:dyDescent="0.2"/>
    <row r="65154" x14ac:dyDescent="0.2"/>
    <row r="65155" x14ac:dyDescent="0.2"/>
    <row r="65156" x14ac:dyDescent="0.2"/>
    <row r="65157" x14ac:dyDescent="0.2"/>
    <row r="65158" x14ac:dyDescent="0.2"/>
    <row r="65159" x14ac:dyDescent="0.2"/>
    <row r="65160" x14ac:dyDescent="0.2"/>
    <row r="65161" x14ac:dyDescent="0.2"/>
    <row r="65162" x14ac:dyDescent="0.2"/>
    <row r="65163" x14ac:dyDescent="0.2"/>
    <row r="65164" x14ac:dyDescent="0.2"/>
    <row r="65165" x14ac:dyDescent="0.2"/>
    <row r="65166" x14ac:dyDescent="0.2"/>
    <row r="65167" x14ac:dyDescent="0.2"/>
    <row r="65168" x14ac:dyDescent="0.2"/>
    <row r="65169" x14ac:dyDescent="0.2"/>
    <row r="65170" x14ac:dyDescent="0.2"/>
    <row r="65171" x14ac:dyDescent="0.2"/>
    <row r="65172" x14ac:dyDescent="0.2"/>
    <row r="65173" x14ac:dyDescent="0.2"/>
    <row r="65174" x14ac:dyDescent="0.2"/>
    <row r="65175" x14ac:dyDescent="0.2"/>
    <row r="65176" x14ac:dyDescent="0.2"/>
    <row r="65177" x14ac:dyDescent="0.2"/>
    <row r="65178" x14ac:dyDescent="0.2"/>
    <row r="65179" x14ac:dyDescent="0.2"/>
    <row r="65180" x14ac:dyDescent="0.2"/>
    <row r="65181" x14ac:dyDescent="0.2"/>
    <row r="65182" x14ac:dyDescent="0.2"/>
    <row r="65183" x14ac:dyDescent="0.2"/>
    <row r="65184" x14ac:dyDescent="0.2"/>
    <row r="65185" x14ac:dyDescent="0.2"/>
    <row r="65186" x14ac:dyDescent="0.2"/>
    <row r="65187" x14ac:dyDescent="0.2"/>
    <row r="65188" x14ac:dyDescent="0.2"/>
    <row r="65189" x14ac:dyDescent="0.2"/>
    <row r="65190" x14ac:dyDescent="0.2"/>
    <row r="65191" x14ac:dyDescent="0.2"/>
    <row r="65192" x14ac:dyDescent="0.2"/>
    <row r="65193" x14ac:dyDescent="0.2"/>
    <row r="65194" x14ac:dyDescent="0.2"/>
    <row r="65195" x14ac:dyDescent="0.2"/>
    <row r="65196" x14ac:dyDescent="0.2"/>
    <row r="65197" x14ac:dyDescent="0.2"/>
    <row r="65198" x14ac:dyDescent="0.2"/>
    <row r="65199" x14ac:dyDescent="0.2"/>
    <row r="65200" x14ac:dyDescent="0.2"/>
    <row r="65201" x14ac:dyDescent="0.2"/>
    <row r="65202" x14ac:dyDescent="0.2"/>
    <row r="65203" x14ac:dyDescent="0.2"/>
    <row r="65204" x14ac:dyDescent="0.2"/>
    <row r="65205" x14ac:dyDescent="0.2"/>
    <row r="65206" x14ac:dyDescent="0.2"/>
    <row r="65207" x14ac:dyDescent="0.2"/>
    <row r="65208" x14ac:dyDescent="0.2"/>
    <row r="65209" x14ac:dyDescent="0.2"/>
    <row r="65210" x14ac:dyDescent="0.2"/>
    <row r="65211" x14ac:dyDescent="0.2"/>
    <row r="65212" x14ac:dyDescent="0.2"/>
    <row r="65213" x14ac:dyDescent="0.2"/>
    <row r="65214" x14ac:dyDescent="0.2"/>
    <row r="65215" x14ac:dyDescent="0.2"/>
    <row r="65216" x14ac:dyDescent="0.2"/>
    <row r="65217" x14ac:dyDescent="0.2"/>
    <row r="65218" x14ac:dyDescent="0.2"/>
    <row r="65219" x14ac:dyDescent="0.2"/>
    <row r="65220" x14ac:dyDescent="0.2"/>
    <row r="65221" x14ac:dyDescent="0.2"/>
    <row r="65222" x14ac:dyDescent="0.2"/>
    <row r="65223" x14ac:dyDescent="0.2"/>
    <row r="65224" x14ac:dyDescent="0.2"/>
    <row r="65225" x14ac:dyDescent="0.2"/>
    <row r="65226" x14ac:dyDescent="0.2"/>
    <row r="65227" x14ac:dyDescent="0.2"/>
    <row r="65228" x14ac:dyDescent="0.2"/>
    <row r="65229" x14ac:dyDescent="0.2"/>
    <row r="65230" x14ac:dyDescent="0.2"/>
    <row r="65231" x14ac:dyDescent="0.2"/>
    <row r="65232" x14ac:dyDescent="0.2"/>
    <row r="65233" x14ac:dyDescent="0.2"/>
    <row r="65234" x14ac:dyDescent="0.2"/>
    <row r="65235" x14ac:dyDescent="0.2"/>
    <row r="65236" x14ac:dyDescent="0.2"/>
    <row r="65237" x14ac:dyDescent="0.2"/>
    <row r="65238" x14ac:dyDescent="0.2"/>
    <row r="65239" x14ac:dyDescent="0.2"/>
    <row r="65240" x14ac:dyDescent="0.2"/>
    <row r="65241" x14ac:dyDescent="0.2"/>
    <row r="65242" x14ac:dyDescent="0.2"/>
    <row r="65243" x14ac:dyDescent="0.2"/>
    <row r="65244" x14ac:dyDescent="0.2"/>
    <row r="65245" x14ac:dyDescent="0.2"/>
    <row r="65246" x14ac:dyDescent="0.2"/>
    <row r="65247" x14ac:dyDescent="0.2"/>
    <row r="65248" x14ac:dyDescent="0.2"/>
    <row r="65249" x14ac:dyDescent="0.2"/>
    <row r="65250" x14ac:dyDescent="0.2"/>
    <row r="65251" x14ac:dyDescent="0.2"/>
    <row r="65252" x14ac:dyDescent="0.2"/>
    <row r="65253" x14ac:dyDescent="0.2"/>
    <row r="65254" x14ac:dyDescent="0.2"/>
    <row r="65255" x14ac:dyDescent="0.2"/>
    <row r="65256" x14ac:dyDescent="0.2"/>
    <row r="65257" x14ac:dyDescent="0.2"/>
    <row r="65258" x14ac:dyDescent="0.2"/>
    <row r="65259" x14ac:dyDescent="0.2"/>
    <row r="65260" x14ac:dyDescent="0.2"/>
    <row r="65261" x14ac:dyDescent="0.2"/>
    <row r="65262" x14ac:dyDescent="0.2"/>
    <row r="65263" x14ac:dyDescent="0.2"/>
    <row r="65264" x14ac:dyDescent="0.2"/>
    <row r="65265" x14ac:dyDescent="0.2"/>
    <row r="65266" x14ac:dyDescent="0.2"/>
    <row r="65267" x14ac:dyDescent="0.2"/>
    <row r="65268" x14ac:dyDescent="0.2"/>
    <row r="65269" x14ac:dyDescent="0.2"/>
    <row r="65270" x14ac:dyDescent="0.2"/>
    <row r="65271" x14ac:dyDescent="0.2"/>
    <row r="65272" x14ac:dyDescent="0.2"/>
    <row r="65273" x14ac:dyDescent="0.2"/>
    <row r="65274" x14ac:dyDescent="0.2"/>
    <row r="65275" x14ac:dyDescent="0.2"/>
    <row r="65276" x14ac:dyDescent="0.2"/>
    <row r="65277" x14ac:dyDescent="0.2"/>
    <row r="65278" x14ac:dyDescent="0.2"/>
    <row r="65279" x14ac:dyDescent="0.2"/>
    <row r="65280" x14ac:dyDescent="0.2"/>
    <row r="65281" x14ac:dyDescent="0.2"/>
    <row r="65282" x14ac:dyDescent="0.2"/>
    <row r="65283" x14ac:dyDescent="0.2"/>
    <row r="65284" x14ac:dyDescent="0.2"/>
    <row r="65285" x14ac:dyDescent="0.2"/>
    <row r="65286" x14ac:dyDescent="0.2"/>
    <row r="65287" x14ac:dyDescent="0.2"/>
    <row r="65288" x14ac:dyDescent="0.2"/>
    <row r="65289" x14ac:dyDescent="0.2"/>
    <row r="65290" x14ac:dyDescent="0.2"/>
    <row r="65291" x14ac:dyDescent="0.2"/>
    <row r="65292" x14ac:dyDescent="0.2"/>
    <row r="65293" x14ac:dyDescent="0.2"/>
    <row r="65294" x14ac:dyDescent="0.2"/>
    <row r="65295" x14ac:dyDescent="0.2"/>
    <row r="65296" x14ac:dyDescent="0.2"/>
    <row r="65297" x14ac:dyDescent="0.2"/>
    <row r="65298" x14ac:dyDescent="0.2"/>
    <row r="65299" x14ac:dyDescent="0.2"/>
    <row r="65300" x14ac:dyDescent="0.2"/>
    <row r="65301" x14ac:dyDescent="0.2"/>
    <row r="65302" x14ac:dyDescent="0.2"/>
    <row r="65303" x14ac:dyDescent="0.2"/>
    <row r="65304" x14ac:dyDescent="0.2"/>
    <row r="65305" x14ac:dyDescent="0.2"/>
    <row r="65306" x14ac:dyDescent="0.2"/>
    <row r="65307" x14ac:dyDescent="0.2"/>
    <row r="65308" x14ac:dyDescent="0.2"/>
    <row r="65309" x14ac:dyDescent="0.2"/>
    <row r="65310" x14ac:dyDescent="0.2"/>
    <row r="65311" x14ac:dyDescent="0.2"/>
    <row r="65312" x14ac:dyDescent="0.2"/>
    <row r="65313" x14ac:dyDescent="0.2"/>
    <row r="65314" x14ac:dyDescent="0.2"/>
    <row r="65315" x14ac:dyDescent="0.2"/>
    <row r="65316" x14ac:dyDescent="0.2"/>
    <row r="65317" x14ac:dyDescent="0.2"/>
    <row r="65318" x14ac:dyDescent="0.2"/>
    <row r="65319" x14ac:dyDescent="0.2"/>
    <row r="65320" x14ac:dyDescent="0.2"/>
    <row r="65321" x14ac:dyDescent="0.2"/>
    <row r="65322" x14ac:dyDescent="0.2"/>
    <row r="65323" x14ac:dyDescent="0.2"/>
    <row r="65324" x14ac:dyDescent="0.2"/>
    <row r="65325" x14ac:dyDescent="0.2"/>
    <row r="65326" x14ac:dyDescent="0.2"/>
    <row r="65327" x14ac:dyDescent="0.2"/>
    <row r="65328" x14ac:dyDescent="0.2"/>
    <row r="65329" x14ac:dyDescent="0.2"/>
    <row r="65330" x14ac:dyDescent="0.2"/>
    <row r="65331" x14ac:dyDescent="0.2"/>
    <row r="65332" x14ac:dyDescent="0.2"/>
    <row r="65333" x14ac:dyDescent="0.2"/>
    <row r="65334" x14ac:dyDescent="0.2"/>
    <row r="65335" x14ac:dyDescent="0.2"/>
    <row r="65336" x14ac:dyDescent="0.2"/>
    <row r="65337" x14ac:dyDescent="0.2"/>
    <row r="65338" x14ac:dyDescent="0.2"/>
    <row r="65339" x14ac:dyDescent="0.2"/>
    <row r="65340" x14ac:dyDescent="0.2"/>
    <row r="65341" x14ac:dyDescent="0.2"/>
    <row r="65342" x14ac:dyDescent="0.2"/>
    <row r="65343" x14ac:dyDescent="0.2"/>
    <row r="65344" x14ac:dyDescent="0.2"/>
    <row r="65345" x14ac:dyDescent="0.2"/>
    <row r="65346" x14ac:dyDescent="0.2"/>
    <row r="65347" x14ac:dyDescent="0.2"/>
    <row r="65348" x14ac:dyDescent="0.2"/>
    <row r="65349" x14ac:dyDescent="0.2"/>
    <row r="65350" x14ac:dyDescent="0.2"/>
    <row r="65351" x14ac:dyDescent="0.2"/>
    <row r="65352" x14ac:dyDescent="0.2"/>
    <row r="65353" x14ac:dyDescent="0.2"/>
    <row r="65354" x14ac:dyDescent="0.2"/>
    <row r="65355" x14ac:dyDescent="0.2"/>
    <row r="65356" x14ac:dyDescent="0.2"/>
    <row r="65357" x14ac:dyDescent="0.2"/>
    <row r="65358" x14ac:dyDescent="0.2"/>
    <row r="65359" x14ac:dyDescent="0.2"/>
    <row r="65360" x14ac:dyDescent="0.2"/>
    <row r="65361" x14ac:dyDescent="0.2"/>
    <row r="65362" x14ac:dyDescent="0.2"/>
    <row r="65363" x14ac:dyDescent="0.2"/>
    <row r="65364" x14ac:dyDescent="0.2"/>
    <row r="65365" x14ac:dyDescent="0.2"/>
    <row r="65366" x14ac:dyDescent="0.2"/>
    <row r="65367" x14ac:dyDescent="0.2"/>
    <row r="65368" x14ac:dyDescent="0.2"/>
    <row r="65369" x14ac:dyDescent="0.2"/>
    <row r="65370" x14ac:dyDescent="0.2"/>
    <row r="65371" x14ac:dyDescent="0.2"/>
    <row r="65372" x14ac:dyDescent="0.2"/>
    <row r="65373" x14ac:dyDescent="0.2"/>
    <row r="65374" x14ac:dyDescent="0.2"/>
    <row r="65375" x14ac:dyDescent="0.2"/>
    <row r="65376" x14ac:dyDescent="0.2"/>
    <row r="65377" x14ac:dyDescent="0.2"/>
    <row r="65378" x14ac:dyDescent="0.2"/>
    <row r="65379" x14ac:dyDescent="0.2"/>
    <row r="65380" x14ac:dyDescent="0.2"/>
    <row r="65381" x14ac:dyDescent="0.2"/>
    <row r="65382" x14ac:dyDescent="0.2"/>
    <row r="65383" x14ac:dyDescent="0.2"/>
    <row r="65384" x14ac:dyDescent="0.2"/>
    <row r="65385" x14ac:dyDescent="0.2"/>
    <row r="65386" x14ac:dyDescent="0.2"/>
    <row r="65387" x14ac:dyDescent="0.2"/>
    <row r="65388" x14ac:dyDescent="0.2"/>
    <row r="65389" x14ac:dyDescent="0.2"/>
    <row r="65390" x14ac:dyDescent="0.2"/>
    <row r="65391" x14ac:dyDescent="0.2"/>
    <row r="65392" x14ac:dyDescent="0.2"/>
    <row r="65393" x14ac:dyDescent="0.2"/>
    <row r="65394" x14ac:dyDescent="0.2"/>
    <row r="65395" x14ac:dyDescent="0.2"/>
    <row r="65396" x14ac:dyDescent="0.2"/>
    <row r="65397" x14ac:dyDescent="0.2"/>
    <row r="65398" x14ac:dyDescent="0.2"/>
    <row r="65399" x14ac:dyDescent="0.2"/>
    <row r="65400" x14ac:dyDescent="0.2"/>
    <row r="65401" x14ac:dyDescent="0.2"/>
    <row r="65402" x14ac:dyDescent="0.2"/>
    <row r="65403" x14ac:dyDescent="0.2"/>
    <row r="65404" x14ac:dyDescent="0.2"/>
    <row r="65405" x14ac:dyDescent="0.2"/>
    <row r="65406" x14ac:dyDescent="0.2"/>
    <row r="65407" x14ac:dyDescent="0.2"/>
    <row r="65408" x14ac:dyDescent="0.2"/>
    <row r="65409" x14ac:dyDescent="0.2"/>
    <row r="65410" x14ac:dyDescent="0.2"/>
    <row r="65411" x14ac:dyDescent="0.2"/>
    <row r="65412" x14ac:dyDescent="0.2"/>
    <row r="65413" x14ac:dyDescent="0.2"/>
    <row r="65414" x14ac:dyDescent="0.2"/>
    <row r="65415" x14ac:dyDescent="0.2"/>
    <row r="65416" x14ac:dyDescent="0.2"/>
    <row r="65417" x14ac:dyDescent="0.2"/>
    <row r="65418" x14ac:dyDescent="0.2"/>
    <row r="65419" x14ac:dyDescent="0.2"/>
    <row r="65420" x14ac:dyDescent="0.2"/>
    <row r="65421" x14ac:dyDescent="0.2"/>
    <row r="65422" x14ac:dyDescent="0.2"/>
    <row r="65423" x14ac:dyDescent="0.2"/>
    <row r="65424" x14ac:dyDescent="0.2"/>
    <row r="65425" x14ac:dyDescent="0.2"/>
    <row r="65426" x14ac:dyDescent="0.2"/>
    <row r="65427" x14ac:dyDescent="0.2"/>
    <row r="65428" x14ac:dyDescent="0.2"/>
    <row r="65429" x14ac:dyDescent="0.2"/>
    <row r="65430" x14ac:dyDescent="0.2"/>
    <row r="65431" x14ac:dyDescent="0.2"/>
    <row r="65432" x14ac:dyDescent="0.2"/>
    <row r="65433" x14ac:dyDescent="0.2"/>
    <row r="65434" x14ac:dyDescent="0.2"/>
    <row r="65435" x14ac:dyDescent="0.2"/>
    <row r="65436" x14ac:dyDescent="0.2"/>
    <row r="65437" x14ac:dyDescent="0.2"/>
    <row r="65438" x14ac:dyDescent="0.2"/>
    <row r="65439" x14ac:dyDescent="0.2"/>
    <row r="65440" x14ac:dyDescent="0.2"/>
    <row r="65441" x14ac:dyDescent="0.2"/>
    <row r="65442" x14ac:dyDescent="0.2"/>
    <row r="65443" x14ac:dyDescent="0.2"/>
    <row r="65444" x14ac:dyDescent="0.2"/>
    <row r="65445" x14ac:dyDescent="0.2"/>
    <row r="65446" x14ac:dyDescent="0.2"/>
    <row r="65447" x14ac:dyDescent="0.2"/>
    <row r="65448" x14ac:dyDescent="0.2"/>
    <row r="65449" x14ac:dyDescent="0.2"/>
    <row r="65450" x14ac:dyDescent="0.2"/>
    <row r="65451" x14ac:dyDescent="0.2"/>
    <row r="65452" x14ac:dyDescent="0.2"/>
    <row r="65453" x14ac:dyDescent="0.2"/>
    <row r="65454" x14ac:dyDescent="0.2"/>
    <row r="65455" x14ac:dyDescent="0.2"/>
    <row r="65456" x14ac:dyDescent="0.2"/>
    <row r="65457" x14ac:dyDescent="0.2"/>
    <row r="65458" x14ac:dyDescent="0.2"/>
    <row r="65459" x14ac:dyDescent="0.2"/>
    <row r="65460" x14ac:dyDescent="0.2"/>
    <row r="65461" x14ac:dyDescent="0.2"/>
    <row r="65462" x14ac:dyDescent="0.2"/>
    <row r="65463" x14ac:dyDescent="0.2"/>
    <row r="65464" x14ac:dyDescent="0.2"/>
    <row r="65465" x14ac:dyDescent="0.2"/>
    <row r="65466" x14ac:dyDescent="0.2"/>
    <row r="65467" x14ac:dyDescent="0.2"/>
    <row r="65468" x14ac:dyDescent="0.2"/>
    <row r="65469" x14ac:dyDescent="0.2"/>
    <row r="65470" x14ac:dyDescent="0.2"/>
    <row r="65471" x14ac:dyDescent="0.2"/>
    <row r="65472" x14ac:dyDescent="0.2"/>
    <row r="65473" x14ac:dyDescent="0.2"/>
    <row r="65474" x14ac:dyDescent="0.2"/>
    <row r="65475" x14ac:dyDescent="0.2"/>
    <row r="65476" x14ac:dyDescent="0.2"/>
    <row r="65477" x14ac:dyDescent="0.2"/>
    <row r="65478" x14ac:dyDescent="0.2"/>
    <row r="65479" x14ac:dyDescent="0.2"/>
    <row r="65480" x14ac:dyDescent="0.2"/>
    <row r="65481" x14ac:dyDescent="0.2"/>
    <row r="65482" x14ac:dyDescent="0.2"/>
    <row r="65483" x14ac:dyDescent="0.2"/>
    <row r="65484" x14ac:dyDescent="0.2"/>
    <row r="65485" x14ac:dyDescent="0.2"/>
    <row r="65486" x14ac:dyDescent="0.2"/>
    <row r="65487" x14ac:dyDescent="0.2"/>
    <row r="65488" x14ac:dyDescent="0.2"/>
    <row r="65489" x14ac:dyDescent="0.2"/>
    <row r="65490" x14ac:dyDescent="0.2"/>
    <row r="65491" x14ac:dyDescent="0.2"/>
    <row r="65492" x14ac:dyDescent="0.2"/>
    <row r="65493" x14ac:dyDescent="0.2"/>
    <row r="65494" x14ac:dyDescent="0.2"/>
    <row r="65495" x14ac:dyDescent="0.2"/>
    <row r="65496" x14ac:dyDescent="0.2"/>
    <row r="65497" x14ac:dyDescent="0.2"/>
    <row r="65498" x14ac:dyDescent="0.2"/>
    <row r="65499"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sheetData>
  <sheetProtection sheet="1" formatCells="0" formatRows="0"/>
  <mergeCells count="24">
    <mergeCell ref="BQ2:BW2"/>
    <mergeCell ref="BG2:BH2"/>
    <mergeCell ref="AU2:AV2"/>
    <mergeCell ref="BM4:BN4"/>
    <mergeCell ref="BM2:BN2"/>
    <mergeCell ref="AU4:AW4"/>
    <mergeCell ref="BB4:BD4"/>
    <mergeCell ref="BJ2:BL2"/>
    <mergeCell ref="AD2:AG2"/>
    <mergeCell ref="AR2:AT2"/>
    <mergeCell ref="C1:S1"/>
    <mergeCell ref="C2:F2"/>
    <mergeCell ref="I2:K2"/>
    <mergeCell ref="L2:M2"/>
    <mergeCell ref="N2:R2"/>
    <mergeCell ref="G26:H26"/>
    <mergeCell ref="G27:H27"/>
    <mergeCell ref="C23:E23"/>
    <mergeCell ref="G22:H22"/>
    <mergeCell ref="F23:H23"/>
    <mergeCell ref="F24:H24"/>
    <mergeCell ref="G25:H25"/>
    <mergeCell ref="C22:E22"/>
    <mergeCell ref="C25:E25"/>
  </mergeCells>
  <conditionalFormatting sqref="A5:A19">
    <cfRule type="expression" dxfId="124" priority="4">
      <formula>$A5=0</formula>
    </cfRule>
  </conditionalFormatting>
  <conditionalFormatting sqref="B5:B19 L5:M19">
    <cfRule type="expression" dxfId="123" priority="157">
      <formula>$B5&lt;&gt;0</formula>
    </cfRule>
  </conditionalFormatting>
  <conditionalFormatting sqref="B5:S19">
    <cfRule type="expression" dxfId="122" priority="154">
      <formula>$A5=0</formula>
    </cfRule>
  </conditionalFormatting>
  <conditionalFormatting sqref="C5:C19">
    <cfRule type="expression" dxfId="121" priority="13">
      <formula>IF(LEN(AW5)&gt;0,TRUE,FALSE)</formula>
    </cfRule>
    <cfRule type="expression" dxfId="120" priority="150">
      <formula>IF(LEN(AU5)&gt;0,TRUE,FALSE)</formula>
    </cfRule>
  </conditionalFormatting>
  <conditionalFormatting sqref="C24">
    <cfRule type="cellIs" dxfId="119" priority="129" operator="equal">
      <formula>0</formula>
    </cfRule>
  </conditionalFormatting>
  <conditionalFormatting sqref="C26:C27">
    <cfRule type="cellIs" dxfId="118" priority="126" operator="equal">
      <formula>0</formula>
    </cfRule>
  </conditionalFormatting>
  <conditionalFormatting sqref="C5:D19 H5:H19 P5:P19">
    <cfRule type="expression" dxfId="117" priority="153">
      <formula>AND($A5=0,$B5&lt;&gt;0)</formula>
    </cfRule>
  </conditionalFormatting>
  <conditionalFormatting sqref="C5:D19">
    <cfRule type="expression" dxfId="116" priority="15">
      <formula>IF(LEN(AV5)&gt;0,TRUE,FALSE)</formula>
    </cfRule>
  </conditionalFormatting>
  <conditionalFormatting sqref="C22:E22">
    <cfRule type="cellIs" dxfId="115" priority="2" operator="equal">
      <formula>0</formula>
    </cfRule>
  </conditionalFormatting>
  <conditionalFormatting sqref="C23:E23">
    <cfRule type="cellIs" dxfId="114" priority="130" operator="equal">
      <formula>0</formula>
    </cfRule>
  </conditionalFormatting>
  <conditionalFormatting sqref="C25:E25">
    <cfRule type="cellIs" dxfId="113" priority="128" operator="equal">
      <formula>0</formula>
    </cfRule>
  </conditionalFormatting>
  <conditionalFormatting sqref="D5:D19">
    <cfRule type="expression" dxfId="112" priority="120">
      <formula>IF(LEN(BO5)&gt;0,TRUE,FALSE)</formula>
    </cfRule>
    <cfRule type="expression" dxfId="111" priority="152">
      <formula>IF(LEN(AU5)&gt;0,TRUE,FALSE)</formula>
    </cfRule>
  </conditionalFormatting>
  <conditionalFormatting sqref="E5:E19">
    <cfRule type="expression" dxfId="110" priority="132">
      <formula>IF(LEN(BB5)&gt;0,TRUE,FALSE)</formula>
    </cfRule>
  </conditionalFormatting>
  <conditionalFormatting sqref="E5:F19">
    <cfRule type="expression" dxfId="109" priority="7">
      <formula>IF(LEN(BC5)&gt;0,TRUE,FALSE)</formula>
    </cfRule>
  </conditionalFormatting>
  <conditionalFormatting sqref="F5:F19 B5:B19 L5:M19">
    <cfRule type="expression" dxfId="108" priority="9">
      <formula>AND($B5&lt;&gt;0,$A5=0)</formula>
    </cfRule>
  </conditionalFormatting>
  <conditionalFormatting sqref="F5:F19">
    <cfRule type="expression" dxfId="107" priority="14">
      <formula>ISERROR(F5)</formula>
    </cfRule>
    <cfRule type="expression" dxfId="106" priority="16">
      <formula>$B5&lt;&gt;0</formula>
    </cfRule>
    <cfRule type="expression" dxfId="105" priority="81">
      <formula>AND($B5&lt;&gt;0,$F5=0,$A5=0)</formula>
    </cfRule>
    <cfRule type="expression" dxfId="104" priority="151">
      <formula>AND($A5=0,$B5=0,$F5=0)</formula>
    </cfRule>
  </conditionalFormatting>
  <conditionalFormatting sqref="G22:H22">
    <cfRule type="cellIs" dxfId="103" priority="125" operator="equal">
      <formula>0</formula>
    </cfRule>
  </conditionalFormatting>
  <conditionalFormatting sqref="G25:H26">
    <cfRule type="cellIs" dxfId="102" priority="123" operator="equal">
      <formula>0</formula>
    </cfRule>
  </conditionalFormatting>
  <conditionalFormatting sqref="H5:H19">
    <cfRule type="expression" dxfId="101" priority="5">
      <formula>IF(LEN(AV5)&gt;0,TRUE,FALSE)</formula>
    </cfRule>
  </conditionalFormatting>
  <conditionalFormatting sqref="L5:M19">
    <cfRule type="expression" dxfId="100" priority="155">
      <formula>ISERROR(L5)</formula>
    </cfRule>
  </conditionalFormatting>
  <conditionalFormatting sqref="S5:S19 B5:B19">
    <cfRule type="expression" dxfId="99" priority="158">
      <formula>AND($B5=0,$A5=0)</formula>
    </cfRule>
  </conditionalFormatting>
  <conditionalFormatting sqref="S5:S19">
    <cfRule type="expression" dxfId="98" priority="1">
      <formula>$S5&lt;&gt;0</formula>
    </cfRule>
    <cfRule type="expression" dxfId="97" priority="3">
      <formula>$S$5=0</formula>
    </cfRule>
  </conditionalFormatting>
  <dataValidations count="9">
    <dataValidation allowBlank="1" errorTitle="ungültige Eingabe" error="Sie müssen einen Wert aus der Liste auswählen" sqref="Q5:R19" xr:uid="{00000000-0002-0000-0400-000000000000}"/>
    <dataValidation type="list" allowBlank="1" showErrorMessage="1" errorTitle="ungültige Eingabe" error="Sie müssen einen Wert aus der Liste auswählen" sqref="G5:G19" xr:uid="{00000000-0002-0000-0400-000001000000}">
      <formula1>EffLagerdichte</formula1>
    </dataValidation>
    <dataValidation type="decimal" operator="greaterThan" allowBlank="1" showInputMessage="1" showErrorMessage="1" errorTitle="ungültige Eingabe" error="Sie müssen hier das LWR in Kubikmetern aintragen, also eine Zahl" sqref="O5:O19" xr:uid="{00000000-0002-0000-0400-000002000000}">
      <formula1>0</formula1>
    </dataValidation>
    <dataValidation operator="greaterThanOrEqual" allowBlank="1" showInputMessage="1" errorTitle="ungültige Eingabe" error="Sie müssen eine ganze Zahl &gt;=0 eingeben" promptTitle="Achtung:" prompt="Mengen in Tonnen eintragen" sqref="I5:K19" xr:uid="{00000000-0002-0000-0400-000003000000}"/>
    <dataValidation type="whole" allowBlank="1" showErrorMessage="1" errorTitle="ungültige Zahl" error="Die Lagerfläche mussein ganze Zahl von 5 m2 bis 3600 m2 sein" sqref="E5:E19" xr:uid="{00000000-0002-0000-0400-000004000000}">
      <formula1>5</formula1>
      <formula2>7200</formula2>
    </dataValidation>
    <dataValidation type="list" showInputMessage="1" showErrorMessage="1" errorTitle="Ungültige Angabe" error="Bitte aus der Liste auswählen" sqref="D5:D19" xr:uid="{00000000-0002-0000-0400-000005000000}">
      <formula1>Stapelhoehe2015</formula1>
    </dataValidation>
    <dataValidation type="list" allowBlank="1" showInputMessage="1" showErrorMessage="1" errorTitle="Ungültige Angabe" error="Bitte aus der Liste auswählen" sqref="C5:C19" xr:uid="{00000000-0002-0000-0400-000006000000}">
      <formula1>Lagerart2015</formula1>
    </dataValidation>
    <dataValidation type="list" showInputMessage="1" showErrorMessage="1" errorTitle="Ungültige Angabe" error="Bitte aus der Liste auswählen" sqref="H5:H19" xr:uid="{00000000-0002-0000-0400-000007000000}">
      <formula1>Klasse2015</formula1>
    </dataValidation>
    <dataValidation type="list" showInputMessage="1" showErrorMessage="1" errorTitle="ungültige Eingabe" error="Sie müssen einen Wert aus der Liste auswählen" sqref="P5:P19" xr:uid="{00000000-0002-0000-0400-000008000000}">
      <formula1>ArtLWR2015</formula1>
    </dataValidation>
  </dataValidations>
  <printOptions horizontalCentered="1"/>
  <pageMargins left="0.39370078740157483" right="0.39370078740157483" top="0.82677165354330717" bottom="0.19685039370078741" header="0" footer="0"/>
  <pageSetup paperSize="8" scale="51" orientation="landscape" horizontalDpi="4294967293" verticalDpi="1200" r:id="rId1"/>
  <headerFooter scaleWithDoc="0" alignWithMargins="0"/>
  <drawing r:id="rId2"/>
  <legacyDrawing r:id="rId3"/>
  <controls>
    <mc:AlternateContent xmlns:mc="http://schemas.openxmlformats.org/markup-compatibility/2006">
      <mc:Choice Requires="x14">
        <control shapeId="6172" r:id="rId4" name="CheckBox1">
          <controlPr locked="0" defaultSize="0" autoLine="0" autoPict="0" linkedCell="BGVL" r:id="rId5">
            <anchor moveWithCells="1">
              <from>
                <xdr:col>12</xdr:col>
                <xdr:colOff>66675</xdr:colOff>
                <xdr:row>3</xdr:row>
                <xdr:rowOff>19050</xdr:rowOff>
              </from>
              <to>
                <xdr:col>12</xdr:col>
                <xdr:colOff>2981325</xdr:colOff>
                <xdr:row>3</xdr:row>
                <xdr:rowOff>400050</xdr:rowOff>
              </to>
            </anchor>
          </controlPr>
        </control>
      </mc:Choice>
      <mc:Fallback>
        <control shapeId="6172" r:id="rId4" name="CheckBox1"/>
      </mc:Fallback>
    </mc:AlternateContent>
    <mc:AlternateContent xmlns:mc="http://schemas.openxmlformats.org/markup-compatibility/2006">
      <mc:Choice Requires="x14">
        <control shapeId="6145" r:id="rId6" name="Check Box 1">
          <controlPr defaultSize="0" autoFill="0" autoLine="0" autoPict="0" altText="Ich bestätige, dass alle Eingaben richtig sind">
            <anchor moveWithCells="1">
              <from>
                <xdr:col>1</xdr:col>
                <xdr:colOff>0</xdr:colOff>
                <xdr:row>28</xdr:row>
                <xdr:rowOff>0</xdr:rowOff>
              </from>
              <to>
                <xdr:col>1</xdr:col>
                <xdr:colOff>2609850</xdr:colOff>
                <xdr:row>28</xdr:row>
                <xdr:rowOff>180975</xdr:rowOff>
              </to>
            </anchor>
          </controlPr>
        </control>
      </mc:Choice>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
  <dimension ref="A1:L37"/>
  <sheetViews>
    <sheetView showGridLines="0" zoomScaleNormal="100" workbookViewId="0">
      <selection activeCell="H2" sqref="H2"/>
    </sheetView>
  </sheetViews>
  <sheetFormatPr baseColWidth="10" defaultColWidth="9" defaultRowHeight="14.25" x14ac:dyDescent="0.2"/>
  <cols>
    <col min="1" max="1" width="5.7109375" style="51" customWidth="1"/>
    <col min="2" max="2" width="90.7109375" style="51" customWidth="1"/>
    <col min="3" max="6" width="6.7109375" style="51" customWidth="1"/>
    <col min="7" max="7" width="30.7109375" style="51" customWidth="1"/>
    <col min="8" max="8" width="95.7109375" style="51" customWidth="1"/>
    <col min="9" max="10" width="6.7109375" style="51" customWidth="1"/>
    <col min="11" max="11" width="6.7109375" style="461" hidden="1" customWidth="1"/>
    <col min="12" max="12" width="11.42578125" style="51" hidden="1" customWidth="1"/>
    <col min="13" max="13" width="11.42578125" style="51" customWidth="1"/>
    <col min="14" max="192" width="9" style="51" customWidth="1"/>
    <col min="193" max="16384" width="9" style="51"/>
  </cols>
  <sheetData>
    <row r="1" spans="1:12" s="445" customFormat="1" ht="15" x14ac:dyDescent="0.2">
      <c r="A1" s="448"/>
      <c r="B1" s="795" t="s">
        <v>623</v>
      </c>
      <c r="C1" s="796"/>
      <c r="D1" s="796"/>
      <c r="E1" s="796"/>
      <c r="F1" s="479"/>
      <c r="G1" s="470" t="s">
        <v>624</v>
      </c>
      <c r="H1" s="495" t="str">
        <f>IF('LWR Berechnung'!C22=0,"Bitte Betriebsname in Register 'Abklärung LWR' eingeben",'LWR Berechnung'!C22)</f>
        <v>Bitte Betriebsname in Register 'Abklärung LWR' eingeben</v>
      </c>
      <c r="I1" s="491"/>
      <c r="J1" s="444"/>
      <c r="L1" s="445" t="str">
        <f>IF(H1&lt;&gt;"Bitte Betriebsname in Register 'Abklärung LWR' eingeben","ja","nein")</f>
        <v>nein</v>
      </c>
    </row>
    <row r="2" spans="1:12" s="445" customFormat="1" ht="15" x14ac:dyDescent="0.2">
      <c r="A2" s="448"/>
      <c r="B2" s="797"/>
      <c r="C2" s="798"/>
      <c r="D2" s="798"/>
      <c r="E2" s="798"/>
      <c r="F2" s="480"/>
      <c r="G2" s="469" t="s">
        <v>625</v>
      </c>
      <c r="H2" s="496" t="str">
        <f>IF('LWR Berechnung'!C23=0,"Bitte Adresse des Betriebs in Register 'Abklärung LWR' eingeben",'LWR Berechnung'!C23)</f>
        <v>Bitte Adresse des Betriebs in Register 'Abklärung LWR' eingeben</v>
      </c>
      <c r="I2" s="488"/>
      <c r="J2" s="444"/>
      <c r="L2" s="445" t="str">
        <f>IF(H2&lt;&gt;"Bitte Adresse des Betriebs in Register 'Abklärung LWR' eingeben","ja","nein")</f>
        <v>nein</v>
      </c>
    </row>
    <row r="3" spans="1:12" s="445" customFormat="1" ht="15" hidden="1" x14ac:dyDescent="0.2">
      <c r="A3" s="448"/>
      <c r="B3" s="797"/>
      <c r="C3" s="798"/>
      <c r="D3" s="798"/>
      <c r="E3" s="798"/>
      <c r="F3" s="471"/>
      <c r="G3" s="469"/>
      <c r="H3" s="497"/>
      <c r="I3" s="488"/>
      <c r="J3" s="444"/>
      <c r="L3" s="456"/>
    </row>
    <row r="4" spans="1:12" s="445" customFormat="1" ht="15" hidden="1" customHeight="1" x14ac:dyDescent="0.2">
      <c r="A4" s="448"/>
      <c r="B4" s="797" t="s">
        <v>622</v>
      </c>
      <c r="C4" s="798"/>
      <c r="D4" s="798"/>
      <c r="E4" s="798"/>
      <c r="F4" s="480"/>
      <c r="G4" s="469"/>
      <c r="H4" s="496"/>
      <c r="I4" s="488"/>
      <c r="J4" s="444"/>
      <c r="L4" s="456"/>
    </row>
    <row r="5" spans="1:12" s="445" customFormat="1" ht="15.75" thickBot="1" x14ac:dyDescent="0.25">
      <c r="A5" s="448"/>
      <c r="B5" s="799"/>
      <c r="C5" s="800"/>
      <c r="D5" s="800"/>
      <c r="E5" s="800"/>
      <c r="F5" s="481"/>
      <c r="G5" s="493" t="s">
        <v>210</v>
      </c>
      <c r="H5" s="498" t="str">
        <f>IF('LWR Berechnung'!C27=0,"Bitte Datum dieses LWR-Konzeptes in Register 'Abklärung LWR' eingeben",'LWR Berechnung'!C27)</f>
        <v>Bitte Datum dieses LWR-Konzeptes in Register 'Abklärung LWR' eingeben</v>
      </c>
      <c r="I5" s="492"/>
      <c r="J5" s="444"/>
      <c r="L5" s="445" t="str">
        <f>IF(H5&lt;&gt;"Bitte Datum dieses LWR-Konzeptes in Register 'Abklärung LWR' eingeben","ja","nein")</f>
        <v>nein</v>
      </c>
    </row>
    <row r="6" spans="1:12" s="445" customFormat="1" ht="60" customHeight="1" thickBot="1" x14ac:dyDescent="0.25">
      <c r="A6" s="448"/>
      <c r="B6" s="446" t="s">
        <v>606</v>
      </c>
      <c r="C6" s="447"/>
      <c r="D6" s="807" t="s">
        <v>610</v>
      </c>
      <c r="E6" s="807"/>
      <c r="F6" s="807"/>
      <c r="G6" s="807"/>
      <c r="H6" s="807"/>
      <c r="I6" s="807"/>
      <c r="J6" s="316"/>
      <c r="L6" s="455"/>
    </row>
    <row r="7" spans="1:12" s="447" customFormat="1" ht="34.5" customHeight="1" thickBot="1" x14ac:dyDescent="0.25">
      <c r="B7" s="457" t="s">
        <v>530</v>
      </c>
      <c r="C7" s="449" t="s">
        <v>531</v>
      </c>
      <c r="D7" s="482" t="s">
        <v>116</v>
      </c>
      <c r="E7" s="482" t="s">
        <v>528</v>
      </c>
      <c r="F7" s="482" t="s">
        <v>529</v>
      </c>
      <c r="G7" s="483" t="s">
        <v>107</v>
      </c>
      <c r="H7" s="484"/>
      <c r="I7" s="485"/>
      <c r="L7" s="456"/>
    </row>
    <row r="8" spans="1:12" s="445" customFormat="1" ht="18" x14ac:dyDescent="0.2">
      <c r="A8" s="777"/>
      <c r="B8" s="793" t="s">
        <v>604</v>
      </c>
      <c r="C8" s="450" t="s">
        <v>603</v>
      </c>
      <c r="D8" s="789"/>
      <c r="E8" s="792"/>
      <c r="F8" s="792"/>
      <c r="G8" s="801" t="s">
        <v>532</v>
      </c>
      <c r="H8" s="802"/>
      <c r="I8" s="803"/>
      <c r="J8" s="316"/>
      <c r="L8" s="455"/>
    </row>
    <row r="9" spans="1:12" s="445" customFormat="1" ht="18" x14ac:dyDescent="0.2">
      <c r="A9" s="777"/>
      <c r="B9" s="794"/>
      <c r="C9" s="452" t="s">
        <v>603</v>
      </c>
      <c r="D9" s="791"/>
      <c r="E9" s="791"/>
      <c r="F9" s="791"/>
      <c r="G9" s="804"/>
      <c r="H9" s="805"/>
      <c r="I9" s="806"/>
      <c r="J9" s="316"/>
      <c r="L9" s="455"/>
    </row>
    <row r="10" spans="1:12" s="445" customFormat="1" ht="15" customHeight="1" x14ac:dyDescent="0.2">
      <c r="A10" s="776" t="s">
        <v>612</v>
      </c>
      <c r="B10" s="778" t="s">
        <v>533</v>
      </c>
      <c r="C10" s="450" t="s">
        <v>603</v>
      </c>
      <c r="D10" s="789"/>
      <c r="E10" s="792"/>
      <c r="F10" s="792"/>
      <c r="G10" s="474" t="s">
        <v>627</v>
      </c>
      <c r="H10" s="496" t="str">
        <f>IF('LWR Berechnung'!C25=0,"Bitte Name der verantwortlichen Person in Register 'Abklärung LWR' eintragen",'LWR Berechnung'!C25)</f>
        <v>Bitte Name der verantwortlichen Person in Register 'Abklärung LWR' eintragen</v>
      </c>
      <c r="I10" s="488"/>
      <c r="J10" s="316"/>
      <c r="L10" s="445" t="str">
        <f>IF(H10&lt;&gt;"Bitte Name der verantwortlichen Person in Register 'Abklärung LWR' eintragen","ja","nein")</f>
        <v>nein</v>
      </c>
    </row>
    <row r="11" spans="1:12" s="445" customFormat="1" ht="15" customHeight="1" x14ac:dyDescent="0.2">
      <c r="A11" s="776"/>
      <c r="B11" s="788"/>
      <c r="C11" s="472"/>
      <c r="D11" s="790"/>
      <c r="E11" s="790"/>
      <c r="F11" s="790"/>
      <c r="G11" s="473" t="s">
        <v>630</v>
      </c>
      <c r="H11" s="499" t="str">
        <f>IF('LWR Berechnung'!C26=0,"Bitte Telefonnummer / E-Mail der verantwortlichen Person in Register 'Abklärung LWR' eintragen",'LWR Berechnung'!C26&amp;" / "&amp;'LWR Berechnung'!G26)</f>
        <v>Bitte Telefonnummer / E-Mail der verantwortlichen Person in Register 'Abklärung LWR' eintragen</v>
      </c>
      <c r="I11" s="488"/>
      <c r="J11" s="316"/>
      <c r="L11" s="445" t="str">
        <f>IF(H11&lt;&gt;"Bitte Telefonnummer / E-Mail der verantwortlichen Person in Register 'Abklärung LWR' eintragen","ja","nein")</f>
        <v>nein</v>
      </c>
    </row>
    <row r="12" spans="1:12" s="445" customFormat="1" ht="15" customHeight="1" x14ac:dyDescent="0.2">
      <c r="A12" s="776"/>
      <c r="B12" s="788"/>
      <c r="C12" s="472"/>
      <c r="D12" s="790"/>
      <c r="E12" s="790"/>
      <c r="F12" s="790"/>
      <c r="G12" s="473" t="s">
        <v>628</v>
      </c>
      <c r="H12" s="490"/>
      <c r="I12" s="486"/>
      <c r="J12" s="316"/>
    </row>
    <row r="13" spans="1:12" s="445" customFormat="1" ht="15" customHeight="1" x14ac:dyDescent="0.2">
      <c r="A13" s="777"/>
      <c r="B13" s="779"/>
      <c r="C13" s="452" t="s">
        <v>603</v>
      </c>
      <c r="D13" s="791"/>
      <c r="E13" s="791"/>
      <c r="F13" s="791"/>
      <c r="G13" s="466" t="s">
        <v>629</v>
      </c>
      <c r="H13" s="489"/>
      <c r="I13" s="487"/>
      <c r="J13" s="316"/>
      <c r="K13" s="455"/>
    </row>
    <row r="14" spans="1:12" s="445" customFormat="1" ht="36" customHeight="1" x14ac:dyDescent="0.2">
      <c r="A14" s="780" t="s">
        <v>611</v>
      </c>
      <c r="B14" s="778" t="s">
        <v>619</v>
      </c>
      <c r="C14" s="451"/>
      <c r="D14" s="774"/>
      <c r="E14" s="774"/>
      <c r="F14" s="774"/>
      <c r="G14" s="462" t="str">
        <f>IF(K14=2,"welche müssen aktiv/manuell bedient werden:",IF(K14=1,"welche werden automatisch betätigt:","welche werden automatisch betätigt:"))</f>
        <v>welche werden automatisch betätigt:</v>
      </c>
      <c r="H14" s="465"/>
      <c r="I14" s="454"/>
      <c r="J14" s="316"/>
      <c r="K14" s="455"/>
    </row>
    <row r="15" spans="1:12" s="445" customFormat="1" ht="18" x14ac:dyDescent="0.2">
      <c r="A15" s="781"/>
      <c r="B15" s="779"/>
      <c r="C15" s="452" t="s">
        <v>603</v>
      </c>
      <c r="D15" s="775"/>
      <c r="E15" s="775"/>
      <c r="F15" s="775"/>
      <c r="G15" s="468" t="str">
        <f>IF(K14=4,"Nicht relevant",IF(K14=3,"weitere + manuell betätigte:",IF(K14=1,"weitere:",IF(K14=2,"weitere:",""))))</f>
        <v/>
      </c>
      <c r="H15" s="500"/>
      <c r="I15" s="458"/>
      <c r="J15" s="453"/>
      <c r="K15" s="455"/>
    </row>
    <row r="16" spans="1:12" s="445" customFormat="1" ht="36" customHeight="1" x14ac:dyDescent="0.2">
      <c r="A16" s="776" t="s">
        <v>613</v>
      </c>
      <c r="B16" s="778" t="s">
        <v>534</v>
      </c>
      <c r="C16" s="450"/>
      <c r="D16" s="774"/>
      <c r="E16" s="774"/>
      <c r="F16" s="774"/>
      <c r="G16" s="463" t="str">
        <f>IF(K16=1,"wie:","")</f>
        <v/>
      </c>
      <c r="H16" s="465" t="s">
        <v>605</v>
      </c>
      <c r="I16" s="454"/>
      <c r="J16" s="316"/>
      <c r="K16" s="455"/>
    </row>
    <row r="17" spans="1:11" s="445" customFormat="1" ht="18" x14ac:dyDescent="0.2">
      <c r="A17" s="777"/>
      <c r="B17" s="779"/>
      <c r="C17" s="452" t="s">
        <v>603</v>
      </c>
      <c r="D17" s="775"/>
      <c r="E17" s="775"/>
      <c r="F17" s="775"/>
      <c r="G17" s="468" t="str">
        <f>IF(K16=4,"Nicht relevant",IF(K16=3,"wo nicht / Bemerkungen:",IF(K16=1,"weitere:",IF(K16=2,"Bemerkungen:",""))))</f>
        <v/>
      </c>
      <c r="H17" s="500"/>
      <c r="I17" s="458"/>
      <c r="J17" s="316"/>
      <c r="K17" s="455"/>
    </row>
    <row r="18" spans="1:11" s="445" customFormat="1" ht="48" customHeight="1" x14ac:dyDescent="0.2">
      <c r="A18" s="776" t="s">
        <v>614</v>
      </c>
      <c r="B18" s="778" t="s">
        <v>535</v>
      </c>
      <c r="C18" s="450"/>
      <c r="D18" s="774"/>
      <c r="E18" s="774"/>
      <c r="F18" s="774"/>
      <c r="G18" s="463" t="str">
        <f>IF(K18=1,"wie:","")</f>
        <v/>
      </c>
      <c r="H18" s="465" t="s">
        <v>605</v>
      </c>
      <c r="I18" s="454"/>
      <c r="J18" s="316"/>
      <c r="K18" s="455"/>
    </row>
    <row r="19" spans="1:11" s="445" customFormat="1" ht="18" x14ac:dyDescent="0.2">
      <c r="A19" s="777"/>
      <c r="B19" s="779"/>
      <c r="C19" s="452" t="s">
        <v>603</v>
      </c>
      <c r="D19" s="775"/>
      <c r="E19" s="775"/>
      <c r="F19" s="775"/>
      <c r="G19" s="468" t="str">
        <f>IF(K18=4,"Nicht relevant",IF(K18=3,"wo nicht / Bemerkungen:",IF(K18=1,"weitere:",IF(K18=2,"Bemerkungen:",""))))</f>
        <v/>
      </c>
      <c r="H19" s="500"/>
      <c r="I19" s="458"/>
      <c r="J19" s="316"/>
      <c r="K19" s="455"/>
    </row>
    <row r="20" spans="1:11" s="445" customFormat="1" ht="18" x14ac:dyDescent="0.2">
      <c r="A20" s="776" t="s">
        <v>615</v>
      </c>
      <c r="B20" s="778" t="s">
        <v>621</v>
      </c>
      <c r="C20" s="450" t="s">
        <v>603</v>
      </c>
      <c r="D20" s="774"/>
      <c r="E20" s="774"/>
      <c r="F20" s="774"/>
      <c r="G20" s="782" t="str">
        <f>IF(K20=1,"auf welche Wasserleistung wurde dimensioniert [m3/min]:",IF(K20=2,"Bemerkungen:",IF(K20=3,"wo nicht / Bemerkungen:","")))</f>
        <v/>
      </c>
      <c r="H20" s="784"/>
      <c r="I20" s="786"/>
      <c r="J20" s="316"/>
      <c r="K20" s="455"/>
    </row>
    <row r="21" spans="1:11" s="445" customFormat="1" ht="18" x14ac:dyDescent="0.2">
      <c r="A21" s="777"/>
      <c r="B21" s="779"/>
      <c r="C21" s="452" t="s">
        <v>603</v>
      </c>
      <c r="D21" s="775"/>
      <c r="E21" s="775"/>
      <c r="F21" s="775"/>
      <c r="G21" s="783"/>
      <c r="H21" s="785"/>
      <c r="I21" s="787"/>
      <c r="J21" s="316"/>
      <c r="K21" s="455"/>
    </row>
    <row r="22" spans="1:11" s="445" customFormat="1" ht="36" customHeight="1" x14ac:dyDescent="0.2">
      <c r="A22" s="777">
        <v>6</v>
      </c>
      <c r="B22" s="778" t="s">
        <v>536</v>
      </c>
      <c r="C22" s="450"/>
      <c r="D22" s="774"/>
      <c r="E22" s="774"/>
      <c r="F22" s="774"/>
      <c r="G22" s="463" t="str">
        <f>IF(OR(K22=1,K22=3),"wie wurde geprüft:","")</f>
        <v/>
      </c>
      <c r="H22" s="465"/>
      <c r="I22" s="454"/>
      <c r="J22" s="316"/>
      <c r="K22" s="455"/>
    </row>
    <row r="23" spans="1:11" s="445" customFormat="1" ht="18" x14ac:dyDescent="0.2">
      <c r="A23" s="777"/>
      <c r="B23" s="779"/>
      <c r="C23" s="452" t="s">
        <v>603</v>
      </c>
      <c r="D23" s="775"/>
      <c r="E23" s="775"/>
      <c r="F23" s="775"/>
      <c r="G23" s="468" t="str">
        <f>IF(K22=4,"Nicht relevant",IF(K22=3,"wo nicht / Bemerkungen:",IF(K22=1,"weitere:",IF(K22=2,"Bemerkungen:",""))))</f>
        <v/>
      </c>
      <c r="H23" s="500"/>
      <c r="I23" s="458"/>
      <c r="J23" s="316"/>
      <c r="K23" s="455"/>
    </row>
    <row r="24" spans="1:11" s="445" customFormat="1" ht="36" customHeight="1" x14ac:dyDescent="0.2">
      <c r="A24" s="776" t="s">
        <v>616</v>
      </c>
      <c r="B24" s="778" t="s">
        <v>608</v>
      </c>
      <c r="C24" s="450"/>
      <c r="D24" s="774"/>
      <c r="E24" s="774"/>
      <c r="F24" s="774"/>
      <c r="G24" s="463" t="str">
        <f>IF(K24=1,"wie wurde geprüft:","")</f>
        <v/>
      </c>
      <c r="H24" s="465"/>
      <c r="I24" s="454"/>
      <c r="J24" s="316"/>
      <c r="K24" s="455"/>
    </row>
    <row r="25" spans="1:11" s="445" customFormat="1" ht="18" x14ac:dyDescent="0.2">
      <c r="A25" s="777"/>
      <c r="B25" s="779"/>
      <c r="C25" s="452" t="s">
        <v>603</v>
      </c>
      <c r="D25" s="775"/>
      <c r="E25" s="775"/>
      <c r="F25" s="775"/>
      <c r="G25" s="468" t="str">
        <f>IF(K24=4,"Nicht relevant",IF(K24=3,"wo nicht / Bemerkungen:",IF(K24=1,"weitere:",IF(K24=2,"Bemerkungen:",""))))</f>
        <v/>
      </c>
      <c r="H25" s="500"/>
      <c r="I25" s="458"/>
      <c r="J25" s="316"/>
      <c r="K25" s="455"/>
    </row>
    <row r="26" spans="1:11" s="445" customFormat="1" ht="67.5" customHeight="1" x14ac:dyDescent="0.2">
      <c r="A26" s="776" t="s">
        <v>617</v>
      </c>
      <c r="B26" s="778" t="s">
        <v>601</v>
      </c>
      <c r="C26" s="450"/>
      <c r="D26" s="774"/>
      <c r="E26" s="774"/>
      <c r="F26" s="774"/>
      <c r="G26" s="463" t="str">
        <f>IF(K26=1,"wie:","")</f>
        <v/>
      </c>
      <c r="H26" s="465" t="s">
        <v>605</v>
      </c>
      <c r="I26" s="454"/>
      <c r="J26" s="316"/>
      <c r="K26" s="455"/>
    </row>
    <row r="27" spans="1:11" s="445" customFormat="1" ht="18" x14ac:dyDescent="0.2">
      <c r="A27" s="777"/>
      <c r="B27" s="779"/>
      <c r="C27" s="452" t="s">
        <v>603</v>
      </c>
      <c r="D27" s="775"/>
      <c r="E27" s="775"/>
      <c r="F27" s="775"/>
      <c r="G27" s="468" t="str">
        <f>IF(K26=4,"Nicht relevant",IF(K26=3,"wo nicht / Bemerkungen:",IF(K26=1,"weitere:",IF(K26=2,"Bemerkungen:",""))))</f>
        <v/>
      </c>
      <c r="H27" s="500"/>
      <c r="I27" s="458"/>
      <c r="J27" s="316"/>
      <c r="K27" s="455"/>
    </row>
    <row r="28" spans="1:11" s="445" customFormat="1" ht="18" x14ac:dyDescent="0.2">
      <c r="A28" s="776" t="s">
        <v>618</v>
      </c>
      <c r="B28" s="778" t="s">
        <v>537</v>
      </c>
      <c r="C28" s="450" t="s">
        <v>603</v>
      </c>
      <c r="D28" s="774"/>
      <c r="E28" s="774"/>
      <c r="F28" s="774"/>
      <c r="G28" s="463" t="str">
        <f>IF(K28=1,"wie oft:",IF(K28=3,"welche nicht / Bemerkungen:",IF(K28=2,"Bemerkungen:","")))</f>
        <v/>
      </c>
      <c r="H28" s="467"/>
      <c r="I28" s="459"/>
      <c r="J28" s="316"/>
      <c r="K28" s="455"/>
    </row>
    <row r="29" spans="1:11" s="445" customFormat="1" ht="18" x14ac:dyDescent="0.2">
      <c r="A29" s="777"/>
      <c r="B29" s="779"/>
      <c r="C29" s="452" t="s">
        <v>603</v>
      </c>
      <c r="D29" s="775"/>
      <c r="E29" s="775"/>
      <c r="F29" s="775"/>
      <c r="G29" s="464" t="str">
        <f>IF(K28=1,"durch wen überprüft:","")</f>
        <v/>
      </c>
      <c r="H29" s="500"/>
      <c r="I29" s="458"/>
      <c r="J29" s="316"/>
      <c r="K29" s="455"/>
    </row>
    <row r="30" spans="1:11" s="445" customFormat="1" ht="48" customHeight="1" x14ac:dyDescent="0.2">
      <c r="A30" s="776">
        <v>10</v>
      </c>
      <c r="B30" s="778" t="s">
        <v>607</v>
      </c>
      <c r="C30" s="450" t="s">
        <v>603</v>
      </c>
      <c r="D30" s="774"/>
      <c r="E30" s="774"/>
      <c r="F30" s="774"/>
      <c r="G30" s="463" t="str">
        <f>IF(K30=1,"wie:","")</f>
        <v/>
      </c>
      <c r="H30" s="465" t="s">
        <v>605</v>
      </c>
      <c r="I30" s="454"/>
      <c r="J30" s="316"/>
      <c r="K30" s="455"/>
    </row>
    <row r="31" spans="1:11" s="445" customFormat="1" ht="18" x14ac:dyDescent="0.2">
      <c r="A31" s="777"/>
      <c r="B31" s="779"/>
      <c r="C31" s="452" t="s">
        <v>603</v>
      </c>
      <c r="D31" s="775"/>
      <c r="E31" s="775"/>
      <c r="F31" s="775"/>
      <c r="G31" s="464" t="str">
        <f>IF(K30=4,"Nicht relevant",IF(K30=3,"wo nicht / Bemerkungen:",IF(K30=1,"weitere:",IF(K30=2,"Bemerkungen:",""))))</f>
        <v/>
      </c>
      <c r="H31" s="500"/>
      <c r="I31" s="458"/>
      <c r="J31" s="316"/>
      <c r="K31" s="455"/>
    </row>
    <row r="32" spans="1:11" s="445" customFormat="1" ht="48" customHeight="1" x14ac:dyDescent="0.2">
      <c r="A32" s="777">
        <v>11</v>
      </c>
      <c r="B32" s="778" t="s">
        <v>609</v>
      </c>
      <c r="C32" s="450" t="s">
        <v>603</v>
      </c>
      <c r="D32" s="774"/>
      <c r="E32" s="774"/>
      <c r="F32" s="774"/>
      <c r="G32" s="463" t="str">
        <f>IF(K32=1,"wie:","")</f>
        <v/>
      </c>
      <c r="H32" s="465" t="s">
        <v>605</v>
      </c>
      <c r="I32" s="454"/>
      <c r="J32" s="316"/>
      <c r="K32" s="455"/>
    </row>
    <row r="33" spans="1:11" s="445" customFormat="1" ht="18" x14ac:dyDescent="0.2">
      <c r="A33" s="777"/>
      <c r="B33" s="779"/>
      <c r="C33" s="452" t="s">
        <v>603</v>
      </c>
      <c r="D33" s="775"/>
      <c r="E33" s="775"/>
      <c r="F33" s="775"/>
      <c r="G33" s="464" t="str">
        <f>IF(K32=4,"Nicht relevant",IF(K32=3,"wo nicht / Bemerkungen:",IF(K32=1,"weitere:",IF(K32=2,"Bemerkungen:",""))))</f>
        <v/>
      </c>
      <c r="H33" s="500"/>
      <c r="I33" s="458"/>
      <c r="J33" s="316"/>
      <c r="K33" s="455"/>
    </row>
    <row r="34" spans="1:11" s="445" customFormat="1" ht="57.75" customHeight="1" x14ac:dyDescent="0.2">
      <c r="A34" s="776" t="s">
        <v>620</v>
      </c>
      <c r="B34" s="778" t="s">
        <v>538</v>
      </c>
      <c r="C34" s="450" t="s">
        <v>603</v>
      </c>
      <c r="D34" s="774"/>
      <c r="E34" s="774"/>
      <c r="F34" s="774"/>
      <c r="G34" s="463" t="str">
        <f>IF(K34=1,"was wurde geübt:","")</f>
        <v/>
      </c>
      <c r="H34" s="465"/>
      <c r="I34" s="454"/>
      <c r="J34" s="316"/>
      <c r="K34" s="455"/>
    </row>
    <row r="35" spans="1:11" s="445" customFormat="1" ht="18" x14ac:dyDescent="0.2">
      <c r="A35" s="777"/>
      <c r="B35" s="779"/>
      <c r="C35" s="452" t="s">
        <v>603</v>
      </c>
      <c r="D35" s="775"/>
      <c r="E35" s="775"/>
      <c r="F35" s="775"/>
      <c r="G35" s="462" t="str">
        <f>IF(K34=4,"Nicht relevant",IF(K34=3,"Bemerkungen:",IF(K34=1,"weitere:",IF(K34=2,"Bemerkungen:",""))))</f>
        <v/>
      </c>
      <c r="H35" s="500"/>
      <c r="I35" s="458"/>
      <c r="J35" s="316"/>
      <c r="K35" s="455"/>
    </row>
    <row r="36" spans="1:11" s="445" customFormat="1" ht="18" x14ac:dyDescent="0.2">
      <c r="A36" s="777">
        <v>13</v>
      </c>
      <c r="B36" s="778" t="s">
        <v>602</v>
      </c>
      <c r="C36" s="450" t="s">
        <v>603</v>
      </c>
      <c r="D36" s="813"/>
      <c r="E36" s="813"/>
      <c r="F36" s="813"/>
      <c r="G36" s="815" t="str">
        <f>IF(OR(K36=1,K36=3),"wie wurden Informationen übergeben / Bemerkungen:",IF(K36=2,"Bemerkungen:",""))</f>
        <v/>
      </c>
      <c r="H36" s="808"/>
      <c r="I36" s="810"/>
      <c r="J36" s="316"/>
      <c r="K36" s="455"/>
    </row>
    <row r="37" spans="1:11" s="445" customFormat="1" ht="18.75" thickBot="1" x14ac:dyDescent="0.25">
      <c r="A37" s="777"/>
      <c r="B37" s="812"/>
      <c r="C37" s="460" t="s">
        <v>603</v>
      </c>
      <c r="D37" s="814"/>
      <c r="E37" s="814"/>
      <c r="F37" s="814"/>
      <c r="G37" s="816"/>
      <c r="H37" s="809"/>
      <c r="I37" s="811"/>
      <c r="J37" s="316"/>
      <c r="K37" s="455"/>
    </row>
  </sheetData>
  <sheetProtection formatRows="0" insertHyperlinks="0"/>
  <mergeCells count="80">
    <mergeCell ref="H36:H37"/>
    <mergeCell ref="I36:I37"/>
    <mergeCell ref="A36:A37"/>
    <mergeCell ref="B36:B37"/>
    <mergeCell ref="D36:D37"/>
    <mergeCell ref="E36:E37"/>
    <mergeCell ref="F36:F37"/>
    <mergeCell ref="G36:G37"/>
    <mergeCell ref="D34:D35"/>
    <mergeCell ref="E34:E35"/>
    <mergeCell ref="F34:F35"/>
    <mergeCell ref="A34:A35"/>
    <mergeCell ref="B34:B35"/>
    <mergeCell ref="B1:E3"/>
    <mergeCell ref="B4:E5"/>
    <mergeCell ref="F14:F15"/>
    <mergeCell ref="B14:B15"/>
    <mergeCell ref="G8:I9"/>
    <mergeCell ref="D6:I6"/>
    <mergeCell ref="D14:D15"/>
    <mergeCell ref="E14:E15"/>
    <mergeCell ref="A8:A9"/>
    <mergeCell ref="B8:B9"/>
    <mergeCell ref="D8:D9"/>
    <mergeCell ref="E8:E9"/>
    <mergeCell ref="F8:F9"/>
    <mergeCell ref="A10:A13"/>
    <mergeCell ref="B10:B13"/>
    <mergeCell ref="D10:D13"/>
    <mergeCell ref="E10:E13"/>
    <mergeCell ref="F10:F13"/>
    <mergeCell ref="E18:E19"/>
    <mergeCell ref="F18:F19"/>
    <mergeCell ref="A16:A17"/>
    <mergeCell ref="B16:B17"/>
    <mergeCell ref="D16:D17"/>
    <mergeCell ref="E16:E17"/>
    <mergeCell ref="F16:F17"/>
    <mergeCell ref="A18:A19"/>
    <mergeCell ref="B18:B19"/>
    <mergeCell ref="D18:D19"/>
    <mergeCell ref="H20:H21"/>
    <mergeCell ref="I20:I21"/>
    <mergeCell ref="A22:A23"/>
    <mergeCell ref="B22:B23"/>
    <mergeCell ref="D22:D23"/>
    <mergeCell ref="E22:E23"/>
    <mergeCell ref="F22:F23"/>
    <mergeCell ref="A20:A21"/>
    <mergeCell ref="B20:B21"/>
    <mergeCell ref="D20:D21"/>
    <mergeCell ref="B24:B25"/>
    <mergeCell ref="E20:E21"/>
    <mergeCell ref="F20:F21"/>
    <mergeCell ref="G20:G21"/>
    <mergeCell ref="D26:D27"/>
    <mergeCell ref="E26:E27"/>
    <mergeCell ref="F26:F27"/>
    <mergeCell ref="A14:A15"/>
    <mergeCell ref="D32:D33"/>
    <mergeCell ref="E32:E33"/>
    <mergeCell ref="F32:F33"/>
    <mergeCell ref="A32:A33"/>
    <mergeCell ref="B32:B33"/>
    <mergeCell ref="A28:A29"/>
    <mergeCell ref="B28:B29"/>
    <mergeCell ref="D28:D29"/>
    <mergeCell ref="E28:E29"/>
    <mergeCell ref="A26:A27"/>
    <mergeCell ref="B26:B27"/>
    <mergeCell ref="D24:D25"/>
    <mergeCell ref="E24:E25"/>
    <mergeCell ref="F24:F25"/>
    <mergeCell ref="A24:A25"/>
    <mergeCell ref="F28:F29"/>
    <mergeCell ref="D30:D31"/>
    <mergeCell ref="E30:E31"/>
    <mergeCell ref="F30:F31"/>
    <mergeCell ref="A30:A31"/>
    <mergeCell ref="B30:B31"/>
  </mergeCells>
  <conditionalFormatting sqref="D14">
    <cfRule type="expression" dxfId="96" priority="54">
      <formula>$K14=1</formula>
    </cfRule>
  </conditionalFormatting>
  <conditionalFormatting sqref="D16">
    <cfRule type="expression" dxfId="95" priority="338">
      <formula>$K16=1</formula>
    </cfRule>
  </conditionalFormatting>
  <conditionalFormatting sqref="D18">
    <cfRule type="expression" dxfId="94" priority="322">
      <formula>$K18=1</formula>
    </cfRule>
  </conditionalFormatting>
  <conditionalFormatting sqref="D20">
    <cfRule type="expression" dxfId="93" priority="306">
      <formula>$K20=1</formula>
    </cfRule>
  </conditionalFormatting>
  <conditionalFormatting sqref="D22">
    <cfRule type="expression" dxfId="92" priority="268">
      <formula>$K22=1</formula>
    </cfRule>
  </conditionalFormatting>
  <conditionalFormatting sqref="D24">
    <cfRule type="expression" dxfId="91" priority="246">
      <formula>$K24=1</formula>
    </cfRule>
  </conditionalFormatting>
  <conditionalFormatting sqref="D26">
    <cfRule type="expression" dxfId="90" priority="228">
      <formula>$K26=1</formula>
    </cfRule>
  </conditionalFormatting>
  <conditionalFormatting sqref="D28">
    <cfRule type="expression" dxfId="89" priority="204">
      <formula>$K28=1</formula>
    </cfRule>
  </conditionalFormatting>
  <conditionalFormatting sqref="D30">
    <cfRule type="expression" dxfId="88" priority="183">
      <formula>$K30=1</formula>
    </cfRule>
  </conditionalFormatting>
  <conditionalFormatting sqref="D32">
    <cfRule type="expression" dxfId="87" priority="149">
      <formula>$K32=1</formula>
    </cfRule>
  </conditionalFormatting>
  <conditionalFormatting sqref="D34">
    <cfRule type="expression" dxfId="86" priority="133">
      <formula>$K34=1</formula>
    </cfRule>
  </conditionalFormatting>
  <conditionalFormatting sqref="D36">
    <cfRule type="expression" dxfId="85" priority="60">
      <formula>$K36=1</formula>
    </cfRule>
  </conditionalFormatting>
  <conditionalFormatting sqref="D14:E37">
    <cfRule type="expression" dxfId="84" priority="51">
      <formula>OR($K14="",$K14=0)</formula>
    </cfRule>
  </conditionalFormatting>
  <conditionalFormatting sqref="E14">
    <cfRule type="expression" dxfId="83" priority="56">
      <formula>$K14=2</formula>
    </cfRule>
  </conditionalFormatting>
  <conditionalFormatting sqref="E16">
    <cfRule type="expression" dxfId="82" priority="340">
      <formula>$K16=2</formula>
    </cfRule>
  </conditionalFormatting>
  <conditionalFormatting sqref="E18">
    <cfRule type="expression" dxfId="81" priority="324">
      <formula>$K18=2</formula>
    </cfRule>
  </conditionalFormatting>
  <conditionalFormatting sqref="E20">
    <cfRule type="expression" dxfId="80" priority="308">
      <formula>$K20=2</formula>
    </cfRule>
  </conditionalFormatting>
  <conditionalFormatting sqref="E22">
    <cfRule type="expression" dxfId="79" priority="270">
      <formula>$K22=2</formula>
    </cfRule>
  </conditionalFormatting>
  <conditionalFormatting sqref="E24">
    <cfRule type="expression" dxfId="78" priority="248">
      <formula>$K24=2</formula>
    </cfRule>
  </conditionalFormatting>
  <conditionalFormatting sqref="E26">
    <cfRule type="expression" dxfId="77" priority="230">
      <formula>$K26=2</formula>
    </cfRule>
  </conditionalFormatting>
  <conditionalFormatting sqref="E28">
    <cfRule type="expression" dxfId="76" priority="206">
      <formula>$K28=2</formula>
    </cfRule>
  </conditionalFormatting>
  <conditionalFormatting sqref="E30">
    <cfRule type="expression" dxfId="75" priority="185">
      <formula>$K30=2</formula>
    </cfRule>
  </conditionalFormatting>
  <conditionalFormatting sqref="E32">
    <cfRule type="expression" dxfId="74" priority="151">
      <formula>$K32=2</formula>
    </cfRule>
  </conditionalFormatting>
  <conditionalFormatting sqref="E34">
    <cfRule type="expression" dxfId="73" priority="135">
      <formula>$K34=2</formula>
    </cfRule>
  </conditionalFormatting>
  <conditionalFormatting sqref="E36">
    <cfRule type="expression" dxfId="72" priority="62">
      <formula>$K36=2</formula>
    </cfRule>
  </conditionalFormatting>
  <conditionalFormatting sqref="F14">
    <cfRule type="expression" dxfId="71" priority="55">
      <formula>$K14=3</formula>
    </cfRule>
    <cfRule type="expression" dxfId="70" priority="53">
      <formula>OR($K14="",K14=0)</formula>
    </cfRule>
  </conditionalFormatting>
  <conditionalFormatting sqref="F16">
    <cfRule type="expression" dxfId="69" priority="339">
      <formula>$K16=3</formula>
    </cfRule>
    <cfRule type="expression" dxfId="68" priority="337">
      <formula>OR($K16="",K16=0)</formula>
    </cfRule>
  </conditionalFormatting>
  <conditionalFormatting sqref="F18">
    <cfRule type="expression" dxfId="67" priority="321">
      <formula>OR($K18="",K18=0)</formula>
    </cfRule>
    <cfRule type="expression" dxfId="66" priority="323">
      <formula>$K18=3</formula>
    </cfRule>
  </conditionalFormatting>
  <conditionalFormatting sqref="F20">
    <cfRule type="expression" dxfId="65" priority="305">
      <formula>OR($K20="",K20=0)</formula>
    </cfRule>
    <cfRule type="expression" dxfId="64" priority="307">
      <formula>$K20=3</formula>
    </cfRule>
  </conditionalFormatting>
  <conditionalFormatting sqref="F22">
    <cfRule type="expression" dxfId="63" priority="269">
      <formula>$K22=3</formula>
    </cfRule>
    <cfRule type="expression" dxfId="62" priority="267">
      <formula>OR($K22="",K22=0)</formula>
    </cfRule>
  </conditionalFormatting>
  <conditionalFormatting sqref="F24">
    <cfRule type="expression" dxfId="61" priority="247">
      <formula>$K24=3</formula>
    </cfRule>
    <cfRule type="expression" dxfId="60" priority="245">
      <formula>OR($K24="",K24=0)</formula>
    </cfRule>
  </conditionalFormatting>
  <conditionalFormatting sqref="F26">
    <cfRule type="expression" dxfId="59" priority="229">
      <formula>$K26=3</formula>
    </cfRule>
    <cfRule type="expression" dxfId="58" priority="227">
      <formula>OR($K26="",K26=0)</formula>
    </cfRule>
  </conditionalFormatting>
  <conditionalFormatting sqref="F28">
    <cfRule type="expression" dxfId="57" priority="205">
      <formula>$K28=3</formula>
    </cfRule>
    <cfRule type="expression" dxfId="56" priority="203">
      <formula>OR($K28="",K28=0)</formula>
    </cfRule>
  </conditionalFormatting>
  <conditionalFormatting sqref="F30">
    <cfRule type="expression" dxfId="55" priority="182">
      <formula>OR($K30="",K30=0)</formula>
    </cfRule>
    <cfRule type="expression" dxfId="54" priority="184">
      <formula>$K30=3</formula>
    </cfRule>
  </conditionalFormatting>
  <conditionalFormatting sqref="F32">
    <cfRule type="expression" dxfId="53" priority="148">
      <formula>OR($K32="",K32=0)</formula>
    </cfRule>
    <cfRule type="expression" dxfId="52" priority="150">
      <formula>$K32=3</formula>
    </cfRule>
  </conditionalFormatting>
  <conditionalFormatting sqref="F34">
    <cfRule type="expression" dxfId="51" priority="132">
      <formula>OR($K34="",K34=0)</formula>
    </cfRule>
    <cfRule type="expression" dxfId="50" priority="134">
      <formula>$K34=3</formula>
    </cfRule>
  </conditionalFormatting>
  <conditionalFormatting sqref="F36">
    <cfRule type="expression" dxfId="49" priority="61">
      <formula>$K36=3</formula>
    </cfRule>
    <cfRule type="expression" dxfId="48" priority="59">
      <formula>OR($K36="",K36=0)</formula>
    </cfRule>
  </conditionalFormatting>
  <conditionalFormatting sqref="H1:H2">
    <cfRule type="expression" dxfId="47" priority="7">
      <formula>OR(L1="nein",H1="")</formula>
    </cfRule>
  </conditionalFormatting>
  <conditionalFormatting sqref="H5">
    <cfRule type="expression" dxfId="46" priority="6">
      <formula>OR(L5="nein",H5="")</formula>
    </cfRule>
  </conditionalFormatting>
  <conditionalFormatting sqref="H10:H11">
    <cfRule type="expression" dxfId="45" priority="2">
      <formula>OR(L10="nein",H10="")</formula>
    </cfRule>
  </conditionalFormatting>
  <conditionalFormatting sqref="H12:H13">
    <cfRule type="expression" dxfId="44" priority="37">
      <formula>H12&lt;&gt;""</formula>
    </cfRule>
  </conditionalFormatting>
  <conditionalFormatting sqref="H15">
    <cfRule type="expression" dxfId="43" priority="285">
      <formula>H15&lt;&gt;""</formula>
    </cfRule>
    <cfRule type="expression" dxfId="42" priority="286">
      <formula>OR($K14=1,$K14=3,$K14=2)</formula>
    </cfRule>
  </conditionalFormatting>
  <conditionalFormatting sqref="H17">
    <cfRule type="expression" dxfId="41" priority="290">
      <formula>OR($K16=1,$K16=3)</formula>
    </cfRule>
    <cfRule type="expression" dxfId="40" priority="289">
      <formula>H17&lt;&gt;""</formula>
    </cfRule>
  </conditionalFormatting>
  <conditionalFormatting sqref="H19">
    <cfRule type="expression" dxfId="39" priority="294">
      <formula>OR($K18=1,$K18=3)</formula>
    </cfRule>
  </conditionalFormatting>
  <conditionalFormatting sqref="H19:H20">
    <cfRule type="expression" dxfId="38" priority="293">
      <formula>H19&lt;&gt;""</formula>
    </cfRule>
  </conditionalFormatting>
  <conditionalFormatting sqref="H23">
    <cfRule type="expression" dxfId="37" priority="259">
      <formula>H23&lt;&gt;""</formula>
    </cfRule>
    <cfRule type="expression" dxfId="36" priority="260">
      <formula>OR($K22=1,$K22=3)</formula>
    </cfRule>
  </conditionalFormatting>
  <conditionalFormatting sqref="H25">
    <cfRule type="expression" dxfId="35" priority="241">
      <formula>H25&lt;&gt;""</formula>
    </cfRule>
    <cfRule type="expression" dxfId="34" priority="242">
      <formula>OR($K24=1,$K24=3)</formula>
    </cfRule>
  </conditionalFormatting>
  <conditionalFormatting sqref="H27:H29">
    <cfRule type="expression" dxfId="33" priority="199">
      <formula>H27&lt;&gt;""</formula>
    </cfRule>
  </conditionalFormatting>
  <conditionalFormatting sqref="H28">
    <cfRule type="expression" dxfId="32" priority="200">
      <formula>OR($K28=1,$K28=3)</formula>
    </cfRule>
  </conditionalFormatting>
  <conditionalFormatting sqref="H31">
    <cfRule type="expression" dxfId="31" priority="189">
      <formula>OR($K30=1,$K30=3)</formula>
    </cfRule>
    <cfRule type="expression" dxfId="30" priority="188">
      <formula>H31&lt;&gt;""</formula>
    </cfRule>
  </conditionalFormatting>
  <conditionalFormatting sqref="H33">
    <cfRule type="expression" dxfId="29" priority="155">
      <formula>OR($K32=1,$K32=3)</formula>
    </cfRule>
    <cfRule type="expression" dxfId="28" priority="154">
      <formula>H33&lt;&gt;""</formula>
    </cfRule>
  </conditionalFormatting>
  <conditionalFormatting sqref="H35:H36">
    <cfRule type="expression" dxfId="27" priority="112">
      <formula>H35&lt;&gt;""</formula>
    </cfRule>
  </conditionalFormatting>
  <conditionalFormatting sqref="H36">
    <cfRule type="expression" dxfId="26" priority="113">
      <formula>OR($K36=1,$K36=3)</formula>
    </cfRule>
  </conditionalFormatting>
  <conditionalFormatting sqref="H20:I20">
    <cfRule type="expression" dxfId="25" priority="300">
      <formula>OR($K20=1,$K20=3)</formula>
    </cfRule>
  </conditionalFormatting>
  <conditionalFormatting sqref="H27:I27">
    <cfRule type="expression" dxfId="24" priority="222">
      <formula>OR($K26=1,$K26=3)</formula>
    </cfRule>
  </conditionalFormatting>
  <conditionalFormatting sqref="H29:I29">
    <cfRule type="expression" dxfId="23" priority="210">
      <formula>OR($K28=1,$K28=3)</formula>
    </cfRule>
  </conditionalFormatting>
  <conditionalFormatting sqref="H35:I35">
    <cfRule type="expression" dxfId="22" priority="127">
      <formula>OR($K34=1,$K34=3)</formula>
    </cfRule>
  </conditionalFormatting>
  <conditionalFormatting sqref="I1:I5">
    <cfRule type="expression" dxfId="21" priority="15">
      <formula>OR($H1="",L1="nein")</formula>
    </cfRule>
  </conditionalFormatting>
  <conditionalFormatting sqref="I10:I11">
    <cfRule type="expression" dxfId="20" priority="1">
      <formula>OR($H10="",L10="nein")</formula>
    </cfRule>
  </conditionalFormatting>
  <conditionalFormatting sqref="I12:I13">
    <cfRule type="expression" dxfId="19" priority="38">
      <formula>H12&lt;&gt;""</formula>
    </cfRule>
  </conditionalFormatting>
  <conditionalFormatting sqref="I15">
    <cfRule type="expression" dxfId="18" priority="283">
      <formula>H15&lt;&gt;""</formula>
    </cfRule>
    <cfRule type="expression" dxfId="17" priority="284">
      <formula>OR($K14=2,K14=3,K14=1)</formula>
    </cfRule>
  </conditionalFormatting>
  <conditionalFormatting sqref="I17">
    <cfRule type="expression" dxfId="16" priority="287">
      <formula>H17&lt;&gt;""</formula>
    </cfRule>
    <cfRule type="expression" dxfId="15" priority="288">
      <formula>OR($K16=1,$K16=3)</formula>
    </cfRule>
  </conditionalFormatting>
  <conditionalFormatting sqref="I19">
    <cfRule type="expression" dxfId="14" priority="292">
      <formula>OR($K18=1,$K18=3)</formula>
    </cfRule>
  </conditionalFormatting>
  <conditionalFormatting sqref="I19:I20">
    <cfRule type="expression" dxfId="13" priority="291">
      <formula>H19&lt;&gt;""</formula>
    </cfRule>
  </conditionalFormatting>
  <conditionalFormatting sqref="I23">
    <cfRule type="expression" dxfId="12" priority="257">
      <formula>H23&lt;&gt;""</formula>
    </cfRule>
    <cfRule type="expression" dxfId="11" priority="258">
      <formula>OR($K22=1,$K22=3)</formula>
    </cfRule>
  </conditionalFormatting>
  <conditionalFormatting sqref="I25">
    <cfRule type="expression" dxfId="10" priority="240">
      <formula>OR($K24=1,$K24=3)</formula>
    </cfRule>
    <cfRule type="expression" dxfId="9" priority="239">
      <formula>H25&lt;&gt;""</formula>
    </cfRule>
  </conditionalFormatting>
  <conditionalFormatting sqref="I27:I29">
    <cfRule type="expression" dxfId="8" priority="197">
      <formula>H27&lt;&gt;""</formula>
    </cfRule>
  </conditionalFormatting>
  <conditionalFormatting sqref="I28">
    <cfRule type="expression" dxfId="7" priority="198">
      <formula>OR($K28=1,$K28=3)</formula>
    </cfRule>
  </conditionalFormatting>
  <conditionalFormatting sqref="I31">
    <cfRule type="expression" dxfId="6" priority="186">
      <formula>H31&lt;&gt;""</formula>
    </cfRule>
    <cfRule type="expression" dxfId="5" priority="187">
      <formula>OR($K30=1,$K30=3)</formula>
    </cfRule>
  </conditionalFormatting>
  <conditionalFormatting sqref="I33">
    <cfRule type="expression" dxfId="4" priority="152">
      <formula>H33&lt;&gt;""</formula>
    </cfRule>
    <cfRule type="expression" dxfId="3" priority="153">
      <formula>OR($K32=1,$K32=3)</formula>
    </cfRule>
  </conditionalFormatting>
  <conditionalFormatting sqref="I35:I36">
    <cfRule type="expression" dxfId="2" priority="110">
      <formula>H35&lt;&gt;""</formula>
    </cfRule>
  </conditionalFormatting>
  <conditionalFormatting sqref="I36">
    <cfRule type="expression" dxfId="1" priority="111">
      <formula>OR($K36=1,$K36=3)</formula>
    </cfRule>
  </conditionalFormatting>
  <conditionalFormatting sqref="J1:J5 L3:L4">
    <cfRule type="expression" dxfId="0" priority="393">
      <formula>J1&lt;&gt;""</formula>
    </cfRule>
  </conditionalFormatting>
  <hyperlinks>
    <hyperlink ref="C7" r:id="rId1" xr:uid="{00000000-0004-0000-0500-000000000000}"/>
  </hyperlinks>
  <pageMargins left="0.19685039370078741" right="0.19685039370078741" top="0.59055118110236227" bottom="0.47244094488188981" header="0.31496062992125984" footer="0.19685039370078741"/>
  <pageSetup paperSize="9" scale="57" orientation="landscape" r:id="rId2"/>
  <headerFooter>
    <oddFooter>&amp;R&amp;11&amp;A - Seite &amp;P / &amp;N</oddFooter>
  </headerFooter>
  <drawing r:id="rId3"/>
  <legacyDrawing r:id="rId4"/>
  <controls>
    <mc:AlternateContent xmlns:mc="http://schemas.openxmlformats.org/markup-compatibility/2006">
      <mc:Choice Requires="x14">
        <control shapeId="15630" r:id="rId5" name="CheckBox35">
          <controlPr defaultSize="0" autoLine="0" r:id="rId6">
            <anchor moveWithCells="1">
              <from>
                <xdr:col>7</xdr:col>
                <xdr:colOff>2333625</xdr:colOff>
                <xdr:row>25</xdr:row>
                <xdr:rowOff>457200</xdr:rowOff>
              </from>
              <to>
                <xdr:col>7</xdr:col>
                <xdr:colOff>5991225</xdr:colOff>
                <xdr:row>25</xdr:row>
                <xdr:rowOff>800100</xdr:rowOff>
              </to>
            </anchor>
          </controlPr>
        </control>
      </mc:Choice>
      <mc:Fallback>
        <control shapeId="15630" r:id="rId5" name="CheckBox35"/>
      </mc:Fallback>
    </mc:AlternateContent>
    <mc:AlternateContent xmlns:mc="http://schemas.openxmlformats.org/markup-compatibility/2006">
      <mc:Choice Requires="x14">
        <control shapeId="15629" r:id="rId7" name="CheckBox34">
          <controlPr defaultSize="0" autoLine="0" r:id="rId8">
            <anchor moveWithCells="1">
              <from>
                <xdr:col>7</xdr:col>
                <xdr:colOff>0</xdr:colOff>
                <xdr:row>25</xdr:row>
                <xdr:rowOff>457200</xdr:rowOff>
              </from>
              <to>
                <xdr:col>7</xdr:col>
                <xdr:colOff>2362200</xdr:colOff>
                <xdr:row>25</xdr:row>
                <xdr:rowOff>828675</xdr:rowOff>
              </to>
            </anchor>
          </controlPr>
        </control>
      </mc:Choice>
      <mc:Fallback>
        <control shapeId="15629" r:id="rId7" name="CheckBox34"/>
      </mc:Fallback>
    </mc:AlternateContent>
    <mc:AlternateContent xmlns:mc="http://schemas.openxmlformats.org/markup-compatibility/2006">
      <mc:Choice Requires="x14">
        <control shapeId="15628" r:id="rId9" name="CheckBox33">
          <controlPr defaultSize="0" autoLine="0" r:id="rId10">
            <anchor moveWithCells="1">
              <from>
                <xdr:col>7</xdr:col>
                <xdr:colOff>5191125</xdr:colOff>
                <xdr:row>25</xdr:row>
                <xdr:rowOff>9525</xdr:rowOff>
              </from>
              <to>
                <xdr:col>8</xdr:col>
                <xdr:colOff>428625</xdr:colOff>
                <xdr:row>25</xdr:row>
                <xdr:rowOff>438150</xdr:rowOff>
              </to>
            </anchor>
          </controlPr>
        </control>
      </mc:Choice>
      <mc:Fallback>
        <control shapeId="15628" r:id="rId9" name="CheckBox33"/>
      </mc:Fallback>
    </mc:AlternateContent>
    <mc:AlternateContent xmlns:mc="http://schemas.openxmlformats.org/markup-compatibility/2006">
      <mc:Choice Requires="x14">
        <control shapeId="15627" r:id="rId11" name="CheckBox32">
          <controlPr defaultSize="0" autoLine="0" r:id="rId12">
            <anchor moveWithCells="1">
              <from>
                <xdr:col>7</xdr:col>
                <xdr:colOff>3343275</xdr:colOff>
                <xdr:row>25</xdr:row>
                <xdr:rowOff>9525</xdr:rowOff>
              </from>
              <to>
                <xdr:col>7</xdr:col>
                <xdr:colOff>5181600</xdr:colOff>
                <xdr:row>25</xdr:row>
                <xdr:rowOff>457200</xdr:rowOff>
              </to>
            </anchor>
          </controlPr>
        </control>
      </mc:Choice>
      <mc:Fallback>
        <control shapeId="15627" r:id="rId11" name="CheckBox32"/>
      </mc:Fallback>
    </mc:AlternateContent>
    <mc:AlternateContent xmlns:mc="http://schemas.openxmlformats.org/markup-compatibility/2006">
      <mc:Choice Requires="x14">
        <control shapeId="15626" r:id="rId13" name="CheckBox31">
          <controlPr defaultSize="0" autoLine="0" r:id="rId14">
            <anchor moveWithCells="1">
              <from>
                <xdr:col>7</xdr:col>
                <xdr:colOff>1733550</xdr:colOff>
                <xdr:row>25</xdr:row>
                <xdr:rowOff>9525</xdr:rowOff>
              </from>
              <to>
                <xdr:col>7</xdr:col>
                <xdr:colOff>3352800</xdr:colOff>
                <xdr:row>25</xdr:row>
                <xdr:rowOff>457200</xdr:rowOff>
              </to>
            </anchor>
          </controlPr>
        </control>
      </mc:Choice>
      <mc:Fallback>
        <control shapeId="15626" r:id="rId13" name="CheckBox31"/>
      </mc:Fallback>
    </mc:AlternateContent>
    <mc:AlternateContent xmlns:mc="http://schemas.openxmlformats.org/markup-compatibility/2006">
      <mc:Choice Requires="x14">
        <control shapeId="15625" r:id="rId15" name="CheckBox30">
          <controlPr defaultSize="0" autoLine="0" r:id="rId16">
            <anchor moveWithCells="1">
              <from>
                <xdr:col>7</xdr:col>
                <xdr:colOff>0</xdr:colOff>
                <xdr:row>25</xdr:row>
                <xdr:rowOff>9525</xdr:rowOff>
              </from>
              <to>
                <xdr:col>7</xdr:col>
                <xdr:colOff>1885950</xdr:colOff>
                <xdr:row>25</xdr:row>
                <xdr:rowOff>457200</xdr:rowOff>
              </to>
            </anchor>
          </controlPr>
        </control>
      </mc:Choice>
      <mc:Fallback>
        <control shapeId="15625" r:id="rId15" name="CheckBox30"/>
      </mc:Fallback>
    </mc:AlternateContent>
    <mc:AlternateContent xmlns:mc="http://schemas.openxmlformats.org/markup-compatibility/2006">
      <mc:Choice Requires="x14">
        <control shapeId="15624" r:id="rId17" name="CheckBox29">
          <controlPr defaultSize="0" autoLine="0" r:id="rId18">
            <anchor moveWithCells="1">
              <from>
                <xdr:col>6</xdr:col>
                <xdr:colOff>2038350</xdr:colOff>
                <xdr:row>33</xdr:row>
                <xdr:rowOff>428625</xdr:rowOff>
              </from>
              <to>
                <xdr:col>7</xdr:col>
                <xdr:colOff>1847850</xdr:colOff>
                <xdr:row>34</xdr:row>
                <xdr:rowOff>0</xdr:rowOff>
              </to>
            </anchor>
          </controlPr>
        </control>
      </mc:Choice>
      <mc:Fallback>
        <control shapeId="15624" r:id="rId17" name="CheckBox29"/>
      </mc:Fallback>
    </mc:AlternateContent>
    <mc:AlternateContent xmlns:mc="http://schemas.openxmlformats.org/markup-compatibility/2006">
      <mc:Choice Requires="x14">
        <control shapeId="15623" r:id="rId19" name="CheckBox28">
          <controlPr defaultSize="0" autoLine="0" r:id="rId20">
            <anchor moveWithCells="1">
              <from>
                <xdr:col>7</xdr:col>
                <xdr:colOff>5200650</xdr:colOff>
                <xdr:row>33</xdr:row>
                <xdr:rowOff>9525</xdr:rowOff>
              </from>
              <to>
                <xdr:col>8</xdr:col>
                <xdr:colOff>438150</xdr:colOff>
                <xdr:row>33</xdr:row>
                <xdr:rowOff>438150</xdr:rowOff>
              </to>
            </anchor>
          </controlPr>
        </control>
      </mc:Choice>
      <mc:Fallback>
        <control shapeId="15623" r:id="rId19" name="CheckBox28"/>
      </mc:Fallback>
    </mc:AlternateContent>
    <mc:AlternateContent xmlns:mc="http://schemas.openxmlformats.org/markup-compatibility/2006">
      <mc:Choice Requires="x14">
        <control shapeId="15622" r:id="rId21" name="CheckBox27">
          <controlPr defaultSize="0" autoLine="0" r:id="rId22">
            <anchor moveWithCells="1">
              <from>
                <xdr:col>7</xdr:col>
                <xdr:colOff>3343275</xdr:colOff>
                <xdr:row>33</xdr:row>
                <xdr:rowOff>9525</xdr:rowOff>
              </from>
              <to>
                <xdr:col>7</xdr:col>
                <xdr:colOff>5181600</xdr:colOff>
                <xdr:row>33</xdr:row>
                <xdr:rowOff>457200</xdr:rowOff>
              </to>
            </anchor>
          </controlPr>
        </control>
      </mc:Choice>
      <mc:Fallback>
        <control shapeId="15622" r:id="rId21" name="CheckBox27"/>
      </mc:Fallback>
    </mc:AlternateContent>
    <mc:AlternateContent xmlns:mc="http://schemas.openxmlformats.org/markup-compatibility/2006">
      <mc:Choice Requires="x14">
        <control shapeId="15621" r:id="rId23" name="CheckBox26">
          <controlPr defaultSize="0" autoLine="0" r:id="rId24">
            <anchor moveWithCells="1">
              <from>
                <xdr:col>7</xdr:col>
                <xdr:colOff>1733550</xdr:colOff>
                <xdr:row>33</xdr:row>
                <xdr:rowOff>9525</xdr:rowOff>
              </from>
              <to>
                <xdr:col>7</xdr:col>
                <xdr:colOff>3352800</xdr:colOff>
                <xdr:row>33</xdr:row>
                <xdr:rowOff>457200</xdr:rowOff>
              </to>
            </anchor>
          </controlPr>
        </control>
      </mc:Choice>
      <mc:Fallback>
        <control shapeId="15621" r:id="rId23" name="CheckBox26"/>
      </mc:Fallback>
    </mc:AlternateContent>
    <mc:AlternateContent xmlns:mc="http://schemas.openxmlformats.org/markup-compatibility/2006">
      <mc:Choice Requires="x14">
        <control shapeId="15620" r:id="rId25" name="CheckBox25">
          <controlPr defaultSize="0" autoLine="0" r:id="rId26">
            <anchor moveWithCells="1">
              <from>
                <xdr:col>7</xdr:col>
                <xdr:colOff>0</xdr:colOff>
                <xdr:row>33</xdr:row>
                <xdr:rowOff>9525</xdr:rowOff>
              </from>
              <to>
                <xdr:col>7</xdr:col>
                <xdr:colOff>1619250</xdr:colOff>
                <xdr:row>33</xdr:row>
                <xdr:rowOff>457200</xdr:rowOff>
              </to>
            </anchor>
          </controlPr>
        </control>
      </mc:Choice>
      <mc:Fallback>
        <control shapeId="15620" r:id="rId25" name="CheckBox25"/>
      </mc:Fallback>
    </mc:AlternateContent>
    <mc:AlternateContent xmlns:mc="http://schemas.openxmlformats.org/markup-compatibility/2006">
      <mc:Choice Requires="x14">
        <control shapeId="15619" r:id="rId27" name="CheckBox24">
          <controlPr defaultSize="0" autoLine="0" r:id="rId28">
            <anchor moveWithCells="1">
              <from>
                <xdr:col>7</xdr:col>
                <xdr:colOff>3381375</xdr:colOff>
                <xdr:row>31</xdr:row>
                <xdr:rowOff>66675</xdr:rowOff>
              </from>
              <to>
                <xdr:col>7</xdr:col>
                <xdr:colOff>5686425</xdr:colOff>
                <xdr:row>32</xdr:row>
                <xdr:rowOff>0</xdr:rowOff>
              </to>
            </anchor>
          </controlPr>
        </control>
      </mc:Choice>
      <mc:Fallback>
        <control shapeId="15619" r:id="rId27" name="CheckBox24"/>
      </mc:Fallback>
    </mc:AlternateContent>
    <mc:AlternateContent xmlns:mc="http://schemas.openxmlformats.org/markup-compatibility/2006">
      <mc:Choice Requires="x14">
        <control shapeId="15618" r:id="rId29" name="CheckBox23">
          <controlPr defaultSize="0" autoLine="0" r:id="rId30">
            <anchor moveWithCells="1">
              <from>
                <xdr:col>7</xdr:col>
                <xdr:colOff>1733550</xdr:colOff>
                <xdr:row>31</xdr:row>
                <xdr:rowOff>66675</xdr:rowOff>
              </from>
              <to>
                <xdr:col>7</xdr:col>
                <xdr:colOff>3352800</xdr:colOff>
                <xdr:row>32</xdr:row>
                <xdr:rowOff>0</xdr:rowOff>
              </to>
            </anchor>
          </controlPr>
        </control>
      </mc:Choice>
      <mc:Fallback>
        <control shapeId="15618" r:id="rId29" name="CheckBox23"/>
      </mc:Fallback>
    </mc:AlternateContent>
    <mc:AlternateContent xmlns:mc="http://schemas.openxmlformats.org/markup-compatibility/2006">
      <mc:Choice Requires="x14">
        <control shapeId="15617" r:id="rId31" name="CheckBox22">
          <controlPr defaultSize="0" autoLine="0" r:id="rId32">
            <anchor moveWithCells="1">
              <from>
                <xdr:col>7</xdr:col>
                <xdr:colOff>0</xdr:colOff>
                <xdr:row>31</xdr:row>
                <xdr:rowOff>66675</xdr:rowOff>
              </from>
              <to>
                <xdr:col>7</xdr:col>
                <xdr:colOff>1619250</xdr:colOff>
                <xdr:row>32</xdr:row>
                <xdr:rowOff>0</xdr:rowOff>
              </to>
            </anchor>
          </controlPr>
        </control>
      </mc:Choice>
      <mc:Fallback>
        <control shapeId="15617" r:id="rId31" name="CheckBox22"/>
      </mc:Fallback>
    </mc:AlternateContent>
    <mc:AlternateContent xmlns:mc="http://schemas.openxmlformats.org/markup-compatibility/2006">
      <mc:Choice Requires="x14">
        <control shapeId="15616" r:id="rId33" name="CheckBox21">
          <controlPr defaultSize="0" autoLine="0" r:id="rId34">
            <anchor moveWithCells="1">
              <from>
                <xdr:col>7</xdr:col>
                <xdr:colOff>3381375</xdr:colOff>
                <xdr:row>29</xdr:row>
                <xdr:rowOff>66675</xdr:rowOff>
              </from>
              <to>
                <xdr:col>7</xdr:col>
                <xdr:colOff>5686425</xdr:colOff>
                <xdr:row>30</xdr:row>
                <xdr:rowOff>0</xdr:rowOff>
              </to>
            </anchor>
          </controlPr>
        </control>
      </mc:Choice>
      <mc:Fallback>
        <control shapeId="15616" r:id="rId33" name="CheckBox21"/>
      </mc:Fallback>
    </mc:AlternateContent>
    <mc:AlternateContent xmlns:mc="http://schemas.openxmlformats.org/markup-compatibility/2006">
      <mc:Choice Requires="x14">
        <control shapeId="15615" r:id="rId35" name="CheckBox20">
          <controlPr defaultSize="0" autoLine="0" r:id="rId36">
            <anchor moveWithCells="1">
              <from>
                <xdr:col>7</xdr:col>
                <xdr:colOff>1733550</xdr:colOff>
                <xdr:row>29</xdr:row>
                <xdr:rowOff>66675</xdr:rowOff>
              </from>
              <to>
                <xdr:col>7</xdr:col>
                <xdr:colOff>3352800</xdr:colOff>
                <xdr:row>30</xdr:row>
                <xdr:rowOff>0</xdr:rowOff>
              </to>
            </anchor>
          </controlPr>
        </control>
      </mc:Choice>
      <mc:Fallback>
        <control shapeId="15615" r:id="rId35" name="CheckBox20"/>
      </mc:Fallback>
    </mc:AlternateContent>
    <mc:AlternateContent xmlns:mc="http://schemas.openxmlformats.org/markup-compatibility/2006">
      <mc:Choice Requires="x14">
        <control shapeId="15614" r:id="rId37" name="CheckBox19">
          <controlPr defaultSize="0" autoLine="0" r:id="rId38">
            <anchor moveWithCells="1">
              <from>
                <xdr:col>7</xdr:col>
                <xdr:colOff>0</xdr:colOff>
                <xdr:row>29</xdr:row>
                <xdr:rowOff>66675</xdr:rowOff>
              </from>
              <to>
                <xdr:col>7</xdr:col>
                <xdr:colOff>1619250</xdr:colOff>
                <xdr:row>30</xdr:row>
                <xdr:rowOff>0</xdr:rowOff>
              </to>
            </anchor>
          </controlPr>
        </control>
      </mc:Choice>
      <mc:Fallback>
        <control shapeId="15614" r:id="rId37" name="CheckBox19"/>
      </mc:Fallback>
    </mc:AlternateContent>
    <mc:AlternateContent xmlns:mc="http://schemas.openxmlformats.org/markup-compatibility/2006">
      <mc:Choice Requires="x14">
        <control shapeId="15613" r:id="rId39" name="CheckBox18">
          <controlPr defaultSize="0" autoLine="0" r:id="rId40">
            <anchor moveWithCells="1">
              <from>
                <xdr:col>7</xdr:col>
                <xdr:colOff>3381375</xdr:colOff>
                <xdr:row>23</xdr:row>
                <xdr:rowOff>9525</xdr:rowOff>
              </from>
              <to>
                <xdr:col>7</xdr:col>
                <xdr:colOff>5686425</xdr:colOff>
                <xdr:row>23</xdr:row>
                <xdr:rowOff>447675</xdr:rowOff>
              </to>
            </anchor>
          </controlPr>
        </control>
      </mc:Choice>
      <mc:Fallback>
        <control shapeId="15613" r:id="rId39" name="CheckBox18"/>
      </mc:Fallback>
    </mc:AlternateContent>
    <mc:AlternateContent xmlns:mc="http://schemas.openxmlformats.org/markup-compatibility/2006">
      <mc:Choice Requires="x14">
        <control shapeId="15612" r:id="rId41" name="CheckBox17">
          <controlPr defaultSize="0" autoLine="0" r:id="rId42">
            <anchor moveWithCells="1">
              <from>
                <xdr:col>7</xdr:col>
                <xdr:colOff>1704975</xdr:colOff>
                <xdr:row>23</xdr:row>
                <xdr:rowOff>9525</xdr:rowOff>
              </from>
              <to>
                <xdr:col>7</xdr:col>
                <xdr:colOff>3324225</xdr:colOff>
                <xdr:row>23</xdr:row>
                <xdr:rowOff>428625</xdr:rowOff>
              </to>
            </anchor>
          </controlPr>
        </control>
      </mc:Choice>
      <mc:Fallback>
        <control shapeId="15612" r:id="rId41" name="CheckBox17"/>
      </mc:Fallback>
    </mc:AlternateContent>
    <mc:AlternateContent xmlns:mc="http://schemas.openxmlformats.org/markup-compatibility/2006">
      <mc:Choice Requires="x14">
        <control shapeId="15611" r:id="rId43" name="CheckBox16">
          <controlPr defaultSize="0" autoLine="0" r:id="rId44">
            <anchor moveWithCells="1">
              <from>
                <xdr:col>7</xdr:col>
                <xdr:colOff>0</xdr:colOff>
                <xdr:row>23</xdr:row>
                <xdr:rowOff>9525</xdr:rowOff>
              </from>
              <to>
                <xdr:col>7</xdr:col>
                <xdr:colOff>1619250</xdr:colOff>
                <xdr:row>23</xdr:row>
                <xdr:rowOff>428625</xdr:rowOff>
              </to>
            </anchor>
          </controlPr>
        </control>
      </mc:Choice>
      <mc:Fallback>
        <control shapeId="15611" r:id="rId43" name="CheckBox16"/>
      </mc:Fallback>
    </mc:AlternateContent>
    <mc:AlternateContent xmlns:mc="http://schemas.openxmlformats.org/markup-compatibility/2006">
      <mc:Choice Requires="x14">
        <control shapeId="15606" r:id="rId45" name="CheckBox15">
          <controlPr defaultSize="0" autoLine="0" r:id="rId46">
            <anchor moveWithCells="1">
              <from>
                <xdr:col>7</xdr:col>
                <xdr:colOff>5200650</xdr:colOff>
                <xdr:row>21</xdr:row>
                <xdr:rowOff>28575</xdr:rowOff>
              </from>
              <to>
                <xdr:col>8</xdr:col>
                <xdr:colOff>438150</xdr:colOff>
                <xdr:row>22</xdr:row>
                <xdr:rowOff>0</xdr:rowOff>
              </to>
            </anchor>
          </controlPr>
        </control>
      </mc:Choice>
      <mc:Fallback>
        <control shapeId="15606" r:id="rId45" name="CheckBox15"/>
      </mc:Fallback>
    </mc:AlternateContent>
    <mc:AlternateContent xmlns:mc="http://schemas.openxmlformats.org/markup-compatibility/2006">
      <mc:Choice Requires="x14">
        <control shapeId="15605" r:id="rId47" name="CheckBox14">
          <controlPr defaultSize="0" autoLine="0" r:id="rId48">
            <anchor moveWithCells="1">
              <from>
                <xdr:col>7</xdr:col>
                <xdr:colOff>3390900</xdr:colOff>
                <xdr:row>21</xdr:row>
                <xdr:rowOff>28575</xdr:rowOff>
              </from>
              <to>
                <xdr:col>7</xdr:col>
                <xdr:colOff>5153025</xdr:colOff>
                <xdr:row>22</xdr:row>
                <xdr:rowOff>0</xdr:rowOff>
              </to>
            </anchor>
          </controlPr>
        </control>
      </mc:Choice>
      <mc:Fallback>
        <control shapeId="15605" r:id="rId47" name="CheckBox14"/>
      </mc:Fallback>
    </mc:AlternateContent>
    <mc:AlternateContent xmlns:mc="http://schemas.openxmlformats.org/markup-compatibility/2006">
      <mc:Choice Requires="x14">
        <control shapeId="15604" r:id="rId49" name="CheckBox13">
          <controlPr defaultSize="0" autoLine="0" r:id="rId50">
            <anchor moveWithCells="1">
              <from>
                <xdr:col>7</xdr:col>
                <xdr:colOff>1743075</xdr:colOff>
                <xdr:row>21</xdr:row>
                <xdr:rowOff>28575</xdr:rowOff>
              </from>
              <to>
                <xdr:col>7</xdr:col>
                <xdr:colOff>3409950</xdr:colOff>
                <xdr:row>22</xdr:row>
                <xdr:rowOff>0</xdr:rowOff>
              </to>
            </anchor>
          </controlPr>
        </control>
      </mc:Choice>
      <mc:Fallback>
        <control shapeId="15604" r:id="rId49" name="CheckBox13"/>
      </mc:Fallback>
    </mc:AlternateContent>
    <mc:AlternateContent xmlns:mc="http://schemas.openxmlformats.org/markup-compatibility/2006">
      <mc:Choice Requires="x14">
        <control shapeId="15603" r:id="rId51" name="CheckBox12">
          <controlPr defaultSize="0" autoLine="0" r:id="rId52">
            <anchor moveWithCells="1">
              <from>
                <xdr:col>7</xdr:col>
                <xdr:colOff>9525</xdr:colOff>
                <xdr:row>21</xdr:row>
                <xdr:rowOff>28575</xdr:rowOff>
              </from>
              <to>
                <xdr:col>7</xdr:col>
                <xdr:colOff>1628775</xdr:colOff>
                <xdr:row>22</xdr:row>
                <xdr:rowOff>0</xdr:rowOff>
              </to>
            </anchor>
          </controlPr>
        </control>
      </mc:Choice>
      <mc:Fallback>
        <control shapeId="15603" r:id="rId51" name="CheckBox12"/>
      </mc:Fallback>
    </mc:AlternateContent>
    <mc:AlternateContent xmlns:mc="http://schemas.openxmlformats.org/markup-compatibility/2006">
      <mc:Choice Requires="x14">
        <control shapeId="15601" r:id="rId53" name="CheckBox11">
          <controlPr defaultSize="0" autoLine="0" r:id="rId54">
            <anchor moveWithCells="1">
              <from>
                <xdr:col>7</xdr:col>
                <xdr:colOff>3381375</xdr:colOff>
                <xdr:row>17</xdr:row>
                <xdr:rowOff>9525</xdr:rowOff>
              </from>
              <to>
                <xdr:col>7</xdr:col>
                <xdr:colOff>5686425</xdr:colOff>
                <xdr:row>18</xdr:row>
                <xdr:rowOff>0</xdr:rowOff>
              </to>
            </anchor>
          </controlPr>
        </control>
      </mc:Choice>
      <mc:Fallback>
        <control shapeId="15601" r:id="rId53" name="CheckBox11"/>
      </mc:Fallback>
    </mc:AlternateContent>
    <mc:AlternateContent xmlns:mc="http://schemas.openxmlformats.org/markup-compatibility/2006">
      <mc:Choice Requires="x14">
        <control shapeId="15600" r:id="rId55" name="CheckBox10">
          <controlPr defaultSize="0" autoLine="0" r:id="rId56">
            <anchor moveWithCells="1">
              <from>
                <xdr:col>7</xdr:col>
                <xdr:colOff>1733550</xdr:colOff>
                <xdr:row>17</xdr:row>
                <xdr:rowOff>9525</xdr:rowOff>
              </from>
              <to>
                <xdr:col>7</xdr:col>
                <xdr:colOff>3352800</xdr:colOff>
                <xdr:row>18</xdr:row>
                <xdr:rowOff>0</xdr:rowOff>
              </to>
            </anchor>
          </controlPr>
        </control>
      </mc:Choice>
      <mc:Fallback>
        <control shapeId="15600" r:id="rId55" name="CheckBox10"/>
      </mc:Fallback>
    </mc:AlternateContent>
    <mc:AlternateContent xmlns:mc="http://schemas.openxmlformats.org/markup-compatibility/2006">
      <mc:Choice Requires="x14">
        <control shapeId="15599" r:id="rId57" name="CheckBox9">
          <controlPr defaultSize="0" autoLine="0" r:id="rId58">
            <anchor moveWithCells="1">
              <from>
                <xdr:col>7</xdr:col>
                <xdr:colOff>0</xdr:colOff>
                <xdr:row>17</xdr:row>
                <xdr:rowOff>9525</xdr:rowOff>
              </from>
              <to>
                <xdr:col>7</xdr:col>
                <xdr:colOff>1619250</xdr:colOff>
                <xdr:row>18</xdr:row>
                <xdr:rowOff>0</xdr:rowOff>
              </to>
            </anchor>
          </controlPr>
        </control>
      </mc:Choice>
      <mc:Fallback>
        <control shapeId="15599" r:id="rId57" name="CheckBox9"/>
      </mc:Fallback>
    </mc:AlternateContent>
    <mc:AlternateContent xmlns:mc="http://schemas.openxmlformats.org/markup-compatibility/2006">
      <mc:Choice Requires="x14">
        <control shapeId="15598" r:id="rId59" name="CheckBox8">
          <controlPr defaultSize="0" autoLine="0" r:id="rId60">
            <anchor moveWithCells="1">
              <from>
                <xdr:col>7</xdr:col>
                <xdr:colOff>5200650</xdr:colOff>
                <xdr:row>15</xdr:row>
                <xdr:rowOff>9525</xdr:rowOff>
              </from>
              <to>
                <xdr:col>8</xdr:col>
                <xdr:colOff>438150</xdr:colOff>
                <xdr:row>16</xdr:row>
                <xdr:rowOff>0</xdr:rowOff>
              </to>
            </anchor>
          </controlPr>
        </control>
      </mc:Choice>
      <mc:Fallback>
        <control shapeId="15598" r:id="rId59" name="CheckBox8"/>
      </mc:Fallback>
    </mc:AlternateContent>
    <mc:AlternateContent xmlns:mc="http://schemas.openxmlformats.org/markup-compatibility/2006">
      <mc:Choice Requires="x14">
        <control shapeId="15597" r:id="rId61" name="CheckBox7">
          <controlPr defaultSize="0" autoLine="0" r:id="rId62">
            <anchor moveWithCells="1">
              <from>
                <xdr:col>7</xdr:col>
                <xdr:colOff>3381375</xdr:colOff>
                <xdr:row>15</xdr:row>
                <xdr:rowOff>9525</xdr:rowOff>
              </from>
              <to>
                <xdr:col>7</xdr:col>
                <xdr:colOff>5143500</xdr:colOff>
                <xdr:row>16</xdr:row>
                <xdr:rowOff>0</xdr:rowOff>
              </to>
            </anchor>
          </controlPr>
        </control>
      </mc:Choice>
      <mc:Fallback>
        <control shapeId="15597" r:id="rId61" name="CheckBox7"/>
      </mc:Fallback>
    </mc:AlternateContent>
    <mc:AlternateContent xmlns:mc="http://schemas.openxmlformats.org/markup-compatibility/2006">
      <mc:Choice Requires="x14">
        <control shapeId="15596" r:id="rId63" name="CheckBox6">
          <controlPr defaultSize="0" autoLine="0" r:id="rId64">
            <anchor moveWithCells="1">
              <from>
                <xdr:col>7</xdr:col>
                <xdr:colOff>1733550</xdr:colOff>
                <xdr:row>15</xdr:row>
                <xdr:rowOff>9525</xdr:rowOff>
              </from>
              <to>
                <xdr:col>7</xdr:col>
                <xdr:colOff>3352800</xdr:colOff>
                <xdr:row>16</xdr:row>
                <xdr:rowOff>0</xdr:rowOff>
              </to>
            </anchor>
          </controlPr>
        </control>
      </mc:Choice>
      <mc:Fallback>
        <control shapeId="15596" r:id="rId63" name="CheckBox6"/>
      </mc:Fallback>
    </mc:AlternateContent>
    <mc:AlternateContent xmlns:mc="http://schemas.openxmlformats.org/markup-compatibility/2006">
      <mc:Choice Requires="x14">
        <control shapeId="15595" r:id="rId65" name="CheckBox5">
          <controlPr defaultSize="0" autoLine="0" r:id="rId66">
            <anchor moveWithCells="1">
              <from>
                <xdr:col>7</xdr:col>
                <xdr:colOff>0</xdr:colOff>
                <xdr:row>15</xdr:row>
                <xdr:rowOff>9525</xdr:rowOff>
              </from>
              <to>
                <xdr:col>7</xdr:col>
                <xdr:colOff>1619250</xdr:colOff>
                <xdr:row>16</xdr:row>
                <xdr:rowOff>0</xdr:rowOff>
              </to>
            </anchor>
          </controlPr>
        </control>
      </mc:Choice>
      <mc:Fallback>
        <control shapeId="15595" r:id="rId65" name="CheckBox5"/>
      </mc:Fallback>
    </mc:AlternateContent>
    <mc:AlternateContent xmlns:mc="http://schemas.openxmlformats.org/markup-compatibility/2006">
      <mc:Choice Requires="x14">
        <control shapeId="15594" r:id="rId67" name="CheckBox4">
          <controlPr defaultSize="0" autoLine="0" r:id="rId68">
            <anchor moveWithCells="1">
              <from>
                <xdr:col>7</xdr:col>
                <xdr:colOff>5200650</xdr:colOff>
                <xdr:row>13</xdr:row>
                <xdr:rowOff>9525</xdr:rowOff>
              </from>
              <to>
                <xdr:col>8</xdr:col>
                <xdr:colOff>438150</xdr:colOff>
                <xdr:row>13</xdr:row>
                <xdr:rowOff>438150</xdr:rowOff>
              </to>
            </anchor>
          </controlPr>
        </control>
      </mc:Choice>
      <mc:Fallback>
        <control shapeId="15594" r:id="rId67" name="CheckBox4"/>
      </mc:Fallback>
    </mc:AlternateContent>
    <mc:AlternateContent xmlns:mc="http://schemas.openxmlformats.org/markup-compatibility/2006">
      <mc:Choice Requires="x14">
        <control shapeId="15592" r:id="rId69" name="CheckBox3">
          <controlPr defaultSize="0" autoLine="0" r:id="rId70">
            <anchor moveWithCells="1">
              <from>
                <xdr:col>7</xdr:col>
                <xdr:colOff>3343275</xdr:colOff>
                <xdr:row>13</xdr:row>
                <xdr:rowOff>9525</xdr:rowOff>
              </from>
              <to>
                <xdr:col>7</xdr:col>
                <xdr:colOff>5181600</xdr:colOff>
                <xdr:row>14</xdr:row>
                <xdr:rowOff>0</xdr:rowOff>
              </to>
            </anchor>
          </controlPr>
        </control>
      </mc:Choice>
      <mc:Fallback>
        <control shapeId="15592" r:id="rId69" name="CheckBox3"/>
      </mc:Fallback>
    </mc:AlternateContent>
    <mc:AlternateContent xmlns:mc="http://schemas.openxmlformats.org/markup-compatibility/2006">
      <mc:Choice Requires="x14">
        <control shapeId="15591" r:id="rId71" name="CheckBox2">
          <controlPr defaultSize="0" autoLine="0" r:id="rId72">
            <anchor moveWithCells="1">
              <from>
                <xdr:col>7</xdr:col>
                <xdr:colOff>1733550</xdr:colOff>
                <xdr:row>13</xdr:row>
                <xdr:rowOff>9525</xdr:rowOff>
              </from>
              <to>
                <xdr:col>7</xdr:col>
                <xdr:colOff>3352800</xdr:colOff>
                <xdr:row>14</xdr:row>
                <xdr:rowOff>0</xdr:rowOff>
              </to>
            </anchor>
          </controlPr>
        </control>
      </mc:Choice>
      <mc:Fallback>
        <control shapeId="15591" r:id="rId71" name="CheckBox2"/>
      </mc:Fallback>
    </mc:AlternateContent>
    <mc:AlternateContent xmlns:mc="http://schemas.openxmlformats.org/markup-compatibility/2006">
      <mc:Choice Requires="x14">
        <control shapeId="15590" r:id="rId73" name="CheckBox1">
          <controlPr defaultSize="0" autoLine="0" r:id="rId74">
            <anchor moveWithCells="1">
              <from>
                <xdr:col>7</xdr:col>
                <xdr:colOff>0</xdr:colOff>
                <xdr:row>13</xdr:row>
                <xdr:rowOff>9525</xdr:rowOff>
              </from>
              <to>
                <xdr:col>7</xdr:col>
                <xdr:colOff>1619250</xdr:colOff>
                <xdr:row>14</xdr:row>
                <xdr:rowOff>0</xdr:rowOff>
              </to>
            </anchor>
          </controlPr>
        </control>
      </mc:Choice>
      <mc:Fallback>
        <control shapeId="15590" r:id="rId73" name="CheckBox1"/>
      </mc:Fallback>
    </mc:AlternateContent>
    <mc:AlternateContent xmlns:mc="http://schemas.openxmlformats.org/markup-compatibility/2006">
      <mc:Choice Requires="x14">
        <control shapeId="15379" r:id="rId75" name="Group Box 19">
          <controlPr defaultSize="0" print="0" autoFill="0" autoPict="0">
            <anchor moveWithCells="1" sizeWithCells="1">
              <from>
                <xdr:col>3</xdr:col>
                <xdr:colOff>0</xdr:colOff>
                <xdr:row>15</xdr:row>
                <xdr:rowOff>0</xdr:rowOff>
              </from>
              <to>
                <xdr:col>6</xdr:col>
                <xdr:colOff>0</xdr:colOff>
                <xdr:row>17</xdr:row>
                <xdr:rowOff>0</xdr:rowOff>
              </to>
            </anchor>
          </controlPr>
        </control>
      </mc:Choice>
    </mc:AlternateContent>
    <mc:AlternateContent xmlns:mc="http://schemas.openxmlformats.org/markup-compatibility/2006">
      <mc:Choice Requires="x14">
        <control shapeId="15387" r:id="rId76" name="Group Box 27">
          <controlPr defaultSize="0" print="0" autoFill="0" autoPict="0">
            <anchor moveWithCells="1" sizeWithCells="1">
              <from>
                <xdr:col>3</xdr:col>
                <xdr:colOff>0</xdr:colOff>
                <xdr:row>15</xdr:row>
                <xdr:rowOff>0</xdr:rowOff>
              </from>
              <to>
                <xdr:col>6</xdr:col>
                <xdr:colOff>0</xdr:colOff>
                <xdr:row>17</xdr:row>
                <xdr:rowOff>0</xdr:rowOff>
              </to>
            </anchor>
          </controlPr>
        </control>
      </mc:Choice>
    </mc:AlternateContent>
    <mc:AlternateContent xmlns:mc="http://schemas.openxmlformats.org/markup-compatibility/2006">
      <mc:Choice Requires="x14">
        <control shapeId="15388" r:id="rId77" name="Option Button 28">
          <controlPr defaultSize="0" autoFill="0" autoLine="0" autoPict="0">
            <anchor moveWithCells="1">
              <from>
                <xdr:col>3</xdr:col>
                <xdr:colOff>123825</xdr:colOff>
                <xdr:row>15</xdr:row>
                <xdr:rowOff>171450</xdr:rowOff>
              </from>
              <to>
                <xdr:col>3</xdr:col>
                <xdr:colOff>371475</xdr:colOff>
                <xdr:row>16</xdr:row>
                <xdr:rowOff>9525</xdr:rowOff>
              </to>
            </anchor>
          </controlPr>
        </control>
      </mc:Choice>
    </mc:AlternateContent>
    <mc:AlternateContent xmlns:mc="http://schemas.openxmlformats.org/markup-compatibility/2006">
      <mc:Choice Requires="x14">
        <control shapeId="15389" r:id="rId78" name="Option Button 29">
          <controlPr defaultSize="0" autoFill="0" autoLine="0" autoPict="0">
            <anchor moveWithCells="1">
              <from>
                <xdr:col>4</xdr:col>
                <xdr:colOff>142875</xdr:colOff>
                <xdr:row>15</xdr:row>
                <xdr:rowOff>171450</xdr:rowOff>
              </from>
              <to>
                <xdr:col>4</xdr:col>
                <xdr:colOff>400050</xdr:colOff>
                <xdr:row>16</xdr:row>
                <xdr:rowOff>9525</xdr:rowOff>
              </to>
            </anchor>
          </controlPr>
        </control>
      </mc:Choice>
    </mc:AlternateContent>
    <mc:AlternateContent xmlns:mc="http://schemas.openxmlformats.org/markup-compatibility/2006">
      <mc:Choice Requires="x14">
        <control shapeId="15390" r:id="rId79" name="Option Button 30">
          <controlPr defaultSize="0" autoFill="0" autoLine="0" autoPict="0">
            <anchor moveWithCells="1">
              <from>
                <xdr:col>5</xdr:col>
                <xdr:colOff>123825</xdr:colOff>
                <xdr:row>15</xdr:row>
                <xdr:rowOff>171450</xdr:rowOff>
              </from>
              <to>
                <xdr:col>5</xdr:col>
                <xdr:colOff>371475</xdr:colOff>
                <xdr:row>16</xdr:row>
                <xdr:rowOff>9525</xdr:rowOff>
              </to>
            </anchor>
          </controlPr>
        </control>
      </mc:Choice>
    </mc:AlternateContent>
    <mc:AlternateContent xmlns:mc="http://schemas.openxmlformats.org/markup-compatibility/2006">
      <mc:Choice Requires="x14">
        <control shapeId="15406" r:id="rId80" name="Group Box 46">
          <controlPr defaultSize="0" print="0" autoFill="0" autoPict="0">
            <anchor moveWithCells="1" sizeWithCells="1">
              <from>
                <xdr:col>3</xdr:col>
                <xdr:colOff>0</xdr:colOff>
                <xdr:row>17</xdr:row>
                <xdr:rowOff>0</xdr:rowOff>
              </from>
              <to>
                <xdr:col>6</xdr:col>
                <xdr:colOff>0</xdr:colOff>
                <xdr:row>19</xdr:row>
                <xdr:rowOff>0</xdr:rowOff>
              </to>
            </anchor>
          </controlPr>
        </control>
      </mc:Choice>
    </mc:AlternateContent>
    <mc:AlternateContent xmlns:mc="http://schemas.openxmlformats.org/markup-compatibility/2006">
      <mc:Choice Requires="x14">
        <control shapeId="15407" r:id="rId81" name="Group Box 47">
          <controlPr defaultSize="0" print="0" autoFill="0" autoPict="0">
            <anchor moveWithCells="1" sizeWithCells="1">
              <from>
                <xdr:col>3</xdr:col>
                <xdr:colOff>0</xdr:colOff>
                <xdr:row>17</xdr:row>
                <xdr:rowOff>0</xdr:rowOff>
              </from>
              <to>
                <xdr:col>6</xdr:col>
                <xdr:colOff>0</xdr:colOff>
                <xdr:row>19</xdr:row>
                <xdr:rowOff>0</xdr:rowOff>
              </to>
            </anchor>
          </controlPr>
        </control>
      </mc:Choice>
    </mc:AlternateContent>
    <mc:AlternateContent xmlns:mc="http://schemas.openxmlformats.org/markup-compatibility/2006">
      <mc:Choice Requires="x14">
        <control shapeId="15408" r:id="rId82" name="Option Button 48">
          <controlPr defaultSize="0" autoFill="0" autoLine="0" autoPict="0">
            <anchor moveWithCells="1">
              <from>
                <xdr:col>3</xdr:col>
                <xdr:colOff>142875</xdr:colOff>
                <xdr:row>17</xdr:row>
                <xdr:rowOff>219075</xdr:rowOff>
              </from>
              <to>
                <xdr:col>3</xdr:col>
                <xdr:colOff>400050</xdr:colOff>
                <xdr:row>17</xdr:row>
                <xdr:rowOff>438150</xdr:rowOff>
              </to>
            </anchor>
          </controlPr>
        </control>
      </mc:Choice>
    </mc:AlternateContent>
    <mc:AlternateContent xmlns:mc="http://schemas.openxmlformats.org/markup-compatibility/2006">
      <mc:Choice Requires="x14">
        <control shapeId="15409" r:id="rId83" name="Option Button 49">
          <controlPr defaultSize="0" autoFill="0" autoLine="0" autoPict="0">
            <anchor moveWithCells="1">
              <from>
                <xdr:col>4</xdr:col>
                <xdr:colOff>142875</xdr:colOff>
                <xdr:row>17</xdr:row>
                <xdr:rowOff>219075</xdr:rowOff>
              </from>
              <to>
                <xdr:col>4</xdr:col>
                <xdr:colOff>400050</xdr:colOff>
                <xdr:row>17</xdr:row>
                <xdr:rowOff>438150</xdr:rowOff>
              </to>
            </anchor>
          </controlPr>
        </control>
      </mc:Choice>
    </mc:AlternateContent>
    <mc:AlternateContent xmlns:mc="http://schemas.openxmlformats.org/markup-compatibility/2006">
      <mc:Choice Requires="x14">
        <control shapeId="15410" r:id="rId84" name="Option Button 50">
          <controlPr defaultSize="0" autoFill="0" autoLine="0" autoPict="0">
            <anchor moveWithCells="1">
              <from>
                <xdr:col>5</xdr:col>
                <xdr:colOff>142875</xdr:colOff>
                <xdr:row>17</xdr:row>
                <xdr:rowOff>219075</xdr:rowOff>
              </from>
              <to>
                <xdr:col>5</xdr:col>
                <xdr:colOff>400050</xdr:colOff>
                <xdr:row>17</xdr:row>
                <xdr:rowOff>438150</xdr:rowOff>
              </to>
            </anchor>
          </controlPr>
        </control>
      </mc:Choice>
    </mc:AlternateContent>
    <mc:AlternateContent xmlns:mc="http://schemas.openxmlformats.org/markup-compatibility/2006">
      <mc:Choice Requires="x14">
        <control shapeId="15411" r:id="rId85" name="Group Box 51">
          <controlPr defaultSize="0" print="0" autoFill="0" autoPict="0">
            <anchor moveWithCells="1" sizeWithCells="1">
              <from>
                <xdr:col>3</xdr:col>
                <xdr:colOff>0</xdr:colOff>
                <xdr:row>19</xdr:row>
                <xdr:rowOff>0</xdr:rowOff>
              </from>
              <to>
                <xdr:col>6</xdr:col>
                <xdr:colOff>0</xdr:colOff>
                <xdr:row>21</xdr:row>
                <xdr:rowOff>0</xdr:rowOff>
              </to>
            </anchor>
          </controlPr>
        </control>
      </mc:Choice>
    </mc:AlternateContent>
    <mc:AlternateContent xmlns:mc="http://schemas.openxmlformats.org/markup-compatibility/2006">
      <mc:Choice Requires="x14">
        <control shapeId="15412" r:id="rId86" name="Group Box 52">
          <controlPr defaultSize="0" print="0" autoFill="0" autoPict="0">
            <anchor moveWithCells="1" sizeWithCells="1">
              <from>
                <xdr:col>3</xdr:col>
                <xdr:colOff>0</xdr:colOff>
                <xdr:row>19</xdr:row>
                <xdr:rowOff>0</xdr:rowOff>
              </from>
              <to>
                <xdr:col>6</xdr:col>
                <xdr:colOff>0</xdr:colOff>
                <xdr:row>21</xdr:row>
                <xdr:rowOff>0</xdr:rowOff>
              </to>
            </anchor>
          </controlPr>
        </control>
      </mc:Choice>
    </mc:AlternateContent>
    <mc:AlternateContent xmlns:mc="http://schemas.openxmlformats.org/markup-compatibility/2006">
      <mc:Choice Requires="x14">
        <control shapeId="15413" r:id="rId87" name="Option Button 53">
          <controlPr defaultSize="0" autoFill="0" autoLine="0" autoPict="0">
            <anchor moveWithCells="1">
              <from>
                <xdr:col>3</xdr:col>
                <xdr:colOff>142875</xdr:colOff>
                <xdr:row>19</xdr:row>
                <xdr:rowOff>85725</xdr:rowOff>
              </from>
              <to>
                <xdr:col>3</xdr:col>
                <xdr:colOff>400050</xdr:colOff>
                <xdr:row>20</xdr:row>
                <xdr:rowOff>47625</xdr:rowOff>
              </to>
            </anchor>
          </controlPr>
        </control>
      </mc:Choice>
    </mc:AlternateContent>
    <mc:AlternateContent xmlns:mc="http://schemas.openxmlformats.org/markup-compatibility/2006">
      <mc:Choice Requires="x14">
        <control shapeId="15414" r:id="rId88" name="Option Button 54">
          <controlPr defaultSize="0" autoFill="0" autoLine="0" autoPict="0">
            <anchor moveWithCells="1">
              <from>
                <xdr:col>4</xdr:col>
                <xdr:colOff>142875</xdr:colOff>
                <xdr:row>19</xdr:row>
                <xdr:rowOff>85725</xdr:rowOff>
              </from>
              <to>
                <xdr:col>4</xdr:col>
                <xdr:colOff>400050</xdr:colOff>
                <xdr:row>20</xdr:row>
                <xdr:rowOff>47625</xdr:rowOff>
              </to>
            </anchor>
          </controlPr>
        </control>
      </mc:Choice>
    </mc:AlternateContent>
    <mc:AlternateContent xmlns:mc="http://schemas.openxmlformats.org/markup-compatibility/2006">
      <mc:Choice Requires="x14">
        <control shapeId="15415" r:id="rId89" name="Option Button 55">
          <controlPr defaultSize="0" autoFill="0" autoLine="0" autoPict="0">
            <anchor moveWithCells="1">
              <from>
                <xdr:col>5</xdr:col>
                <xdr:colOff>142875</xdr:colOff>
                <xdr:row>19</xdr:row>
                <xdr:rowOff>85725</xdr:rowOff>
              </from>
              <to>
                <xdr:col>5</xdr:col>
                <xdr:colOff>400050</xdr:colOff>
                <xdr:row>20</xdr:row>
                <xdr:rowOff>47625</xdr:rowOff>
              </to>
            </anchor>
          </controlPr>
        </control>
      </mc:Choice>
    </mc:AlternateContent>
    <mc:AlternateContent xmlns:mc="http://schemas.openxmlformats.org/markup-compatibility/2006">
      <mc:Choice Requires="x14">
        <control shapeId="15416" r:id="rId90" name="Group Box 56">
          <controlPr defaultSize="0" print="0" autoFill="0" autoPict="0">
            <anchor moveWithCells="1" sizeWithCells="1">
              <from>
                <xdr:col>3</xdr:col>
                <xdr:colOff>0</xdr:colOff>
                <xdr:row>21</xdr:row>
                <xdr:rowOff>0</xdr:rowOff>
              </from>
              <to>
                <xdr:col>6</xdr:col>
                <xdr:colOff>0</xdr:colOff>
                <xdr:row>23</xdr:row>
                <xdr:rowOff>0</xdr:rowOff>
              </to>
            </anchor>
          </controlPr>
        </control>
      </mc:Choice>
    </mc:AlternateContent>
    <mc:AlternateContent xmlns:mc="http://schemas.openxmlformats.org/markup-compatibility/2006">
      <mc:Choice Requires="x14">
        <control shapeId="15417" r:id="rId91" name="Group Box 57">
          <controlPr defaultSize="0" print="0" autoFill="0" autoPict="0">
            <anchor moveWithCells="1" sizeWithCells="1">
              <from>
                <xdr:col>3</xdr:col>
                <xdr:colOff>0</xdr:colOff>
                <xdr:row>21</xdr:row>
                <xdr:rowOff>0</xdr:rowOff>
              </from>
              <to>
                <xdr:col>6</xdr:col>
                <xdr:colOff>0</xdr:colOff>
                <xdr:row>23</xdr:row>
                <xdr:rowOff>0</xdr:rowOff>
              </to>
            </anchor>
          </controlPr>
        </control>
      </mc:Choice>
    </mc:AlternateContent>
    <mc:AlternateContent xmlns:mc="http://schemas.openxmlformats.org/markup-compatibility/2006">
      <mc:Choice Requires="x14">
        <control shapeId="15418" r:id="rId92" name="Option Button 58">
          <controlPr defaultSize="0" autoFill="0" autoLine="0" autoPict="0">
            <anchor moveWithCells="1">
              <from>
                <xdr:col>3</xdr:col>
                <xdr:colOff>142875</xdr:colOff>
                <xdr:row>21</xdr:row>
                <xdr:rowOff>85725</xdr:rowOff>
              </from>
              <to>
                <xdr:col>3</xdr:col>
                <xdr:colOff>400050</xdr:colOff>
                <xdr:row>22</xdr:row>
                <xdr:rowOff>9525</xdr:rowOff>
              </to>
            </anchor>
          </controlPr>
        </control>
      </mc:Choice>
    </mc:AlternateContent>
    <mc:AlternateContent xmlns:mc="http://schemas.openxmlformats.org/markup-compatibility/2006">
      <mc:Choice Requires="x14">
        <control shapeId="15419" r:id="rId93" name="Option Button 59">
          <controlPr defaultSize="0" autoFill="0" autoLine="0" autoPict="0">
            <anchor moveWithCells="1">
              <from>
                <xdr:col>4</xdr:col>
                <xdr:colOff>142875</xdr:colOff>
                <xdr:row>21</xdr:row>
                <xdr:rowOff>85725</xdr:rowOff>
              </from>
              <to>
                <xdr:col>4</xdr:col>
                <xdr:colOff>400050</xdr:colOff>
                <xdr:row>22</xdr:row>
                <xdr:rowOff>9525</xdr:rowOff>
              </to>
            </anchor>
          </controlPr>
        </control>
      </mc:Choice>
    </mc:AlternateContent>
    <mc:AlternateContent xmlns:mc="http://schemas.openxmlformats.org/markup-compatibility/2006">
      <mc:Choice Requires="x14">
        <control shapeId="15420" r:id="rId94" name="Option Button 60">
          <controlPr defaultSize="0" autoFill="0" autoLine="0" autoPict="0">
            <anchor moveWithCells="1">
              <from>
                <xdr:col>5</xdr:col>
                <xdr:colOff>142875</xdr:colOff>
                <xdr:row>21</xdr:row>
                <xdr:rowOff>85725</xdr:rowOff>
              </from>
              <to>
                <xdr:col>5</xdr:col>
                <xdr:colOff>400050</xdr:colOff>
                <xdr:row>22</xdr:row>
                <xdr:rowOff>9525</xdr:rowOff>
              </to>
            </anchor>
          </controlPr>
        </control>
      </mc:Choice>
    </mc:AlternateContent>
    <mc:AlternateContent xmlns:mc="http://schemas.openxmlformats.org/markup-compatibility/2006">
      <mc:Choice Requires="x14">
        <control shapeId="15431" r:id="rId95" name="Group Box 71">
          <controlPr defaultSize="0" print="0" autoFill="0" autoPict="0">
            <anchor moveWithCells="1" sizeWithCells="1">
              <from>
                <xdr:col>3</xdr:col>
                <xdr:colOff>0</xdr:colOff>
                <xdr:row>23</xdr:row>
                <xdr:rowOff>0</xdr:rowOff>
              </from>
              <to>
                <xdr:col>6</xdr:col>
                <xdr:colOff>0</xdr:colOff>
                <xdr:row>25</xdr:row>
                <xdr:rowOff>0</xdr:rowOff>
              </to>
            </anchor>
          </controlPr>
        </control>
      </mc:Choice>
    </mc:AlternateContent>
    <mc:AlternateContent xmlns:mc="http://schemas.openxmlformats.org/markup-compatibility/2006">
      <mc:Choice Requires="x14">
        <control shapeId="15432" r:id="rId96" name="Group Box 72">
          <controlPr defaultSize="0" print="0" autoFill="0" autoPict="0">
            <anchor moveWithCells="1" sizeWithCells="1">
              <from>
                <xdr:col>3</xdr:col>
                <xdr:colOff>0</xdr:colOff>
                <xdr:row>23</xdr:row>
                <xdr:rowOff>0</xdr:rowOff>
              </from>
              <to>
                <xdr:col>6</xdr:col>
                <xdr:colOff>0</xdr:colOff>
                <xdr:row>25</xdr:row>
                <xdr:rowOff>0</xdr:rowOff>
              </to>
            </anchor>
          </controlPr>
        </control>
      </mc:Choice>
    </mc:AlternateContent>
    <mc:AlternateContent xmlns:mc="http://schemas.openxmlformats.org/markup-compatibility/2006">
      <mc:Choice Requires="x14">
        <control shapeId="15433" r:id="rId97" name="Option Button 73">
          <controlPr defaultSize="0" autoFill="0" autoLine="0" autoPict="0">
            <anchor moveWithCells="1">
              <from>
                <xdr:col>3</xdr:col>
                <xdr:colOff>142875</xdr:colOff>
                <xdr:row>23</xdr:row>
                <xdr:rowOff>85725</xdr:rowOff>
              </from>
              <to>
                <xdr:col>3</xdr:col>
                <xdr:colOff>400050</xdr:colOff>
                <xdr:row>24</xdr:row>
                <xdr:rowOff>9525</xdr:rowOff>
              </to>
            </anchor>
          </controlPr>
        </control>
      </mc:Choice>
    </mc:AlternateContent>
    <mc:AlternateContent xmlns:mc="http://schemas.openxmlformats.org/markup-compatibility/2006">
      <mc:Choice Requires="x14">
        <control shapeId="15434" r:id="rId98" name="Option Button 74">
          <controlPr defaultSize="0" autoFill="0" autoLine="0" autoPict="0">
            <anchor moveWithCells="1">
              <from>
                <xdr:col>4</xdr:col>
                <xdr:colOff>142875</xdr:colOff>
                <xdr:row>23</xdr:row>
                <xdr:rowOff>85725</xdr:rowOff>
              </from>
              <to>
                <xdr:col>4</xdr:col>
                <xdr:colOff>400050</xdr:colOff>
                <xdr:row>24</xdr:row>
                <xdr:rowOff>9525</xdr:rowOff>
              </to>
            </anchor>
          </controlPr>
        </control>
      </mc:Choice>
    </mc:AlternateContent>
    <mc:AlternateContent xmlns:mc="http://schemas.openxmlformats.org/markup-compatibility/2006">
      <mc:Choice Requires="x14">
        <control shapeId="15435" r:id="rId99" name="Option Button 75">
          <controlPr defaultSize="0" autoFill="0" autoLine="0" autoPict="0">
            <anchor moveWithCells="1">
              <from>
                <xdr:col>5</xdr:col>
                <xdr:colOff>142875</xdr:colOff>
                <xdr:row>23</xdr:row>
                <xdr:rowOff>85725</xdr:rowOff>
              </from>
              <to>
                <xdr:col>5</xdr:col>
                <xdr:colOff>400050</xdr:colOff>
                <xdr:row>24</xdr:row>
                <xdr:rowOff>9525</xdr:rowOff>
              </to>
            </anchor>
          </controlPr>
        </control>
      </mc:Choice>
    </mc:AlternateContent>
    <mc:AlternateContent xmlns:mc="http://schemas.openxmlformats.org/markup-compatibility/2006">
      <mc:Choice Requires="x14">
        <control shapeId="15436" r:id="rId100" name="Group Box 76">
          <controlPr defaultSize="0" print="0" autoFill="0" autoPict="0">
            <anchor moveWithCells="1" sizeWithCells="1">
              <from>
                <xdr:col>3</xdr:col>
                <xdr:colOff>0</xdr:colOff>
                <xdr:row>25</xdr:row>
                <xdr:rowOff>0</xdr:rowOff>
              </from>
              <to>
                <xdr:col>6</xdr:col>
                <xdr:colOff>0</xdr:colOff>
                <xdr:row>27</xdr:row>
                <xdr:rowOff>0</xdr:rowOff>
              </to>
            </anchor>
          </controlPr>
        </control>
      </mc:Choice>
    </mc:AlternateContent>
    <mc:AlternateContent xmlns:mc="http://schemas.openxmlformats.org/markup-compatibility/2006">
      <mc:Choice Requires="x14">
        <control shapeId="15437" r:id="rId101" name="Group Box 77">
          <controlPr defaultSize="0" print="0" autoFill="0" autoPict="0">
            <anchor moveWithCells="1" sizeWithCells="1">
              <from>
                <xdr:col>3</xdr:col>
                <xdr:colOff>0</xdr:colOff>
                <xdr:row>25</xdr:row>
                <xdr:rowOff>0</xdr:rowOff>
              </from>
              <to>
                <xdr:col>6</xdr:col>
                <xdr:colOff>0</xdr:colOff>
                <xdr:row>27</xdr:row>
                <xdr:rowOff>0</xdr:rowOff>
              </to>
            </anchor>
          </controlPr>
        </control>
      </mc:Choice>
    </mc:AlternateContent>
    <mc:AlternateContent xmlns:mc="http://schemas.openxmlformats.org/markup-compatibility/2006">
      <mc:Choice Requires="x14">
        <control shapeId="15438" r:id="rId102" name="Option Button 78">
          <controlPr defaultSize="0" autoFill="0" autoLine="0" autoPict="0">
            <anchor moveWithCells="1">
              <from>
                <xdr:col>3</xdr:col>
                <xdr:colOff>142875</xdr:colOff>
                <xdr:row>25</xdr:row>
                <xdr:rowOff>47625</xdr:rowOff>
              </from>
              <to>
                <xdr:col>3</xdr:col>
                <xdr:colOff>400050</xdr:colOff>
                <xdr:row>26</xdr:row>
                <xdr:rowOff>9525</xdr:rowOff>
              </to>
            </anchor>
          </controlPr>
        </control>
      </mc:Choice>
    </mc:AlternateContent>
    <mc:AlternateContent xmlns:mc="http://schemas.openxmlformats.org/markup-compatibility/2006">
      <mc:Choice Requires="x14">
        <control shapeId="15439" r:id="rId103" name="Option Button 79">
          <controlPr defaultSize="0" autoFill="0" autoLine="0" autoPict="0">
            <anchor moveWithCells="1">
              <from>
                <xdr:col>4</xdr:col>
                <xdr:colOff>142875</xdr:colOff>
                <xdr:row>25</xdr:row>
                <xdr:rowOff>47625</xdr:rowOff>
              </from>
              <to>
                <xdr:col>4</xdr:col>
                <xdr:colOff>400050</xdr:colOff>
                <xdr:row>26</xdr:row>
                <xdr:rowOff>9525</xdr:rowOff>
              </to>
            </anchor>
          </controlPr>
        </control>
      </mc:Choice>
    </mc:AlternateContent>
    <mc:AlternateContent xmlns:mc="http://schemas.openxmlformats.org/markup-compatibility/2006">
      <mc:Choice Requires="x14">
        <control shapeId="15440" r:id="rId104" name="Option Button 80">
          <controlPr defaultSize="0" autoFill="0" autoLine="0" autoPict="0">
            <anchor moveWithCells="1">
              <from>
                <xdr:col>5</xdr:col>
                <xdr:colOff>142875</xdr:colOff>
                <xdr:row>25</xdr:row>
                <xdr:rowOff>47625</xdr:rowOff>
              </from>
              <to>
                <xdr:col>5</xdr:col>
                <xdr:colOff>400050</xdr:colOff>
                <xdr:row>26</xdr:row>
                <xdr:rowOff>9525</xdr:rowOff>
              </to>
            </anchor>
          </controlPr>
        </control>
      </mc:Choice>
    </mc:AlternateContent>
    <mc:AlternateContent xmlns:mc="http://schemas.openxmlformats.org/markup-compatibility/2006">
      <mc:Choice Requires="x14">
        <control shapeId="15449" r:id="rId105" name="Group Box 89">
          <controlPr defaultSize="0" print="0" autoFill="0" autoPict="0">
            <anchor moveWithCells="1" sizeWithCells="1">
              <from>
                <xdr:col>3</xdr:col>
                <xdr:colOff>0</xdr:colOff>
                <xdr:row>27</xdr:row>
                <xdr:rowOff>0</xdr:rowOff>
              </from>
              <to>
                <xdr:col>6</xdr:col>
                <xdr:colOff>0</xdr:colOff>
                <xdr:row>29</xdr:row>
                <xdr:rowOff>0</xdr:rowOff>
              </to>
            </anchor>
          </controlPr>
        </control>
      </mc:Choice>
    </mc:AlternateContent>
    <mc:AlternateContent xmlns:mc="http://schemas.openxmlformats.org/markup-compatibility/2006">
      <mc:Choice Requires="x14">
        <control shapeId="15450" r:id="rId106" name="Group Box 90">
          <controlPr defaultSize="0" print="0" autoFill="0" autoPict="0">
            <anchor moveWithCells="1" sizeWithCells="1">
              <from>
                <xdr:col>3</xdr:col>
                <xdr:colOff>0</xdr:colOff>
                <xdr:row>27</xdr:row>
                <xdr:rowOff>0</xdr:rowOff>
              </from>
              <to>
                <xdr:col>6</xdr:col>
                <xdr:colOff>0</xdr:colOff>
                <xdr:row>29</xdr:row>
                <xdr:rowOff>0</xdr:rowOff>
              </to>
            </anchor>
          </controlPr>
        </control>
      </mc:Choice>
    </mc:AlternateContent>
    <mc:AlternateContent xmlns:mc="http://schemas.openxmlformats.org/markup-compatibility/2006">
      <mc:Choice Requires="x14">
        <control shapeId="15451" r:id="rId107" name="Option Button 91">
          <controlPr defaultSize="0" autoFill="0" autoLine="0" autoPict="0">
            <anchor moveWithCells="1">
              <from>
                <xdr:col>3</xdr:col>
                <xdr:colOff>142875</xdr:colOff>
                <xdr:row>27</xdr:row>
                <xdr:rowOff>47625</xdr:rowOff>
              </from>
              <to>
                <xdr:col>3</xdr:col>
                <xdr:colOff>400050</xdr:colOff>
                <xdr:row>28</xdr:row>
                <xdr:rowOff>38100</xdr:rowOff>
              </to>
            </anchor>
          </controlPr>
        </control>
      </mc:Choice>
    </mc:AlternateContent>
    <mc:AlternateContent xmlns:mc="http://schemas.openxmlformats.org/markup-compatibility/2006">
      <mc:Choice Requires="x14">
        <control shapeId="15452" r:id="rId108" name="Option Button 92">
          <controlPr defaultSize="0" autoFill="0" autoLine="0" autoPict="0">
            <anchor moveWithCells="1">
              <from>
                <xdr:col>4</xdr:col>
                <xdr:colOff>142875</xdr:colOff>
                <xdr:row>27</xdr:row>
                <xdr:rowOff>47625</xdr:rowOff>
              </from>
              <to>
                <xdr:col>4</xdr:col>
                <xdr:colOff>400050</xdr:colOff>
                <xdr:row>28</xdr:row>
                <xdr:rowOff>38100</xdr:rowOff>
              </to>
            </anchor>
          </controlPr>
        </control>
      </mc:Choice>
    </mc:AlternateContent>
    <mc:AlternateContent xmlns:mc="http://schemas.openxmlformats.org/markup-compatibility/2006">
      <mc:Choice Requires="x14">
        <control shapeId="15453" r:id="rId109" name="Option Button 93">
          <controlPr defaultSize="0" autoFill="0" autoLine="0" autoPict="0">
            <anchor moveWithCells="1">
              <from>
                <xdr:col>5</xdr:col>
                <xdr:colOff>142875</xdr:colOff>
                <xdr:row>27</xdr:row>
                <xdr:rowOff>47625</xdr:rowOff>
              </from>
              <to>
                <xdr:col>5</xdr:col>
                <xdr:colOff>400050</xdr:colOff>
                <xdr:row>28</xdr:row>
                <xdr:rowOff>38100</xdr:rowOff>
              </to>
            </anchor>
          </controlPr>
        </control>
      </mc:Choice>
    </mc:AlternateContent>
    <mc:AlternateContent xmlns:mc="http://schemas.openxmlformats.org/markup-compatibility/2006">
      <mc:Choice Requires="x14">
        <control shapeId="15457" r:id="rId110" name="Group Box 97">
          <controlPr defaultSize="0" print="0" autoFill="0" autoPict="0">
            <anchor moveWithCells="1" sizeWithCells="1">
              <from>
                <xdr:col>3</xdr:col>
                <xdr:colOff>0</xdr:colOff>
                <xdr:row>29</xdr:row>
                <xdr:rowOff>0</xdr:rowOff>
              </from>
              <to>
                <xdr:col>6</xdr:col>
                <xdr:colOff>0</xdr:colOff>
                <xdr:row>31</xdr:row>
                <xdr:rowOff>0</xdr:rowOff>
              </to>
            </anchor>
          </controlPr>
        </control>
      </mc:Choice>
    </mc:AlternateContent>
    <mc:AlternateContent xmlns:mc="http://schemas.openxmlformats.org/markup-compatibility/2006">
      <mc:Choice Requires="x14">
        <control shapeId="15458" r:id="rId111" name="Group Box 98">
          <controlPr defaultSize="0" print="0" autoFill="0" autoPict="0">
            <anchor moveWithCells="1" sizeWithCells="1">
              <from>
                <xdr:col>3</xdr:col>
                <xdr:colOff>0</xdr:colOff>
                <xdr:row>29</xdr:row>
                <xdr:rowOff>0</xdr:rowOff>
              </from>
              <to>
                <xdr:col>6</xdr:col>
                <xdr:colOff>0</xdr:colOff>
                <xdr:row>31</xdr:row>
                <xdr:rowOff>0</xdr:rowOff>
              </to>
            </anchor>
          </controlPr>
        </control>
      </mc:Choice>
    </mc:AlternateContent>
    <mc:AlternateContent xmlns:mc="http://schemas.openxmlformats.org/markup-compatibility/2006">
      <mc:Choice Requires="x14">
        <control shapeId="15459" r:id="rId112" name="Option Button 99">
          <controlPr defaultSize="0" autoFill="0" autoLine="0" autoPict="0">
            <anchor moveWithCells="1">
              <from>
                <xdr:col>3</xdr:col>
                <xdr:colOff>142875</xdr:colOff>
                <xdr:row>29</xdr:row>
                <xdr:rowOff>47625</xdr:rowOff>
              </from>
              <to>
                <xdr:col>3</xdr:col>
                <xdr:colOff>400050</xdr:colOff>
                <xdr:row>30</xdr:row>
                <xdr:rowOff>19050</xdr:rowOff>
              </to>
            </anchor>
          </controlPr>
        </control>
      </mc:Choice>
    </mc:AlternateContent>
    <mc:AlternateContent xmlns:mc="http://schemas.openxmlformats.org/markup-compatibility/2006">
      <mc:Choice Requires="x14">
        <control shapeId="15460" r:id="rId113" name="Option Button 100">
          <controlPr defaultSize="0" autoFill="0" autoLine="0" autoPict="0">
            <anchor moveWithCells="1">
              <from>
                <xdr:col>4</xdr:col>
                <xdr:colOff>142875</xdr:colOff>
                <xdr:row>29</xdr:row>
                <xdr:rowOff>47625</xdr:rowOff>
              </from>
              <to>
                <xdr:col>4</xdr:col>
                <xdr:colOff>400050</xdr:colOff>
                <xdr:row>30</xdr:row>
                <xdr:rowOff>19050</xdr:rowOff>
              </to>
            </anchor>
          </controlPr>
        </control>
      </mc:Choice>
    </mc:AlternateContent>
    <mc:AlternateContent xmlns:mc="http://schemas.openxmlformats.org/markup-compatibility/2006">
      <mc:Choice Requires="x14">
        <control shapeId="15461" r:id="rId114" name="Option Button 101">
          <controlPr defaultSize="0" autoFill="0" autoLine="0" autoPict="0">
            <anchor moveWithCells="1">
              <from>
                <xdr:col>5</xdr:col>
                <xdr:colOff>142875</xdr:colOff>
                <xdr:row>29</xdr:row>
                <xdr:rowOff>47625</xdr:rowOff>
              </from>
              <to>
                <xdr:col>5</xdr:col>
                <xdr:colOff>400050</xdr:colOff>
                <xdr:row>30</xdr:row>
                <xdr:rowOff>19050</xdr:rowOff>
              </to>
            </anchor>
          </controlPr>
        </control>
      </mc:Choice>
    </mc:AlternateContent>
    <mc:AlternateContent xmlns:mc="http://schemas.openxmlformats.org/markup-compatibility/2006">
      <mc:Choice Requires="x14">
        <control shapeId="15462" r:id="rId115" name="Group Box 102">
          <controlPr defaultSize="0" print="0" autoFill="0" autoPict="0">
            <anchor moveWithCells="1" sizeWithCells="1">
              <from>
                <xdr:col>3</xdr:col>
                <xdr:colOff>0</xdr:colOff>
                <xdr:row>31</xdr:row>
                <xdr:rowOff>0</xdr:rowOff>
              </from>
              <to>
                <xdr:col>6</xdr:col>
                <xdr:colOff>0</xdr:colOff>
                <xdr:row>33</xdr:row>
                <xdr:rowOff>0</xdr:rowOff>
              </to>
            </anchor>
          </controlPr>
        </control>
      </mc:Choice>
    </mc:AlternateContent>
    <mc:AlternateContent xmlns:mc="http://schemas.openxmlformats.org/markup-compatibility/2006">
      <mc:Choice Requires="x14">
        <control shapeId="15463" r:id="rId116" name="Group Box 103">
          <controlPr defaultSize="0" print="0" autoFill="0" autoPict="0">
            <anchor moveWithCells="1" sizeWithCells="1">
              <from>
                <xdr:col>3</xdr:col>
                <xdr:colOff>0</xdr:colOff>
                <xdr:row>31</xdr:row>
                <xdr:rowOff>0</xdr:rowOff>
              </from>
              <to>
                <xdr:col>6</xdr:col>
                <xdr:colOff>0</xdr:colOff>
                <xdr:row>33</xdr:row>
                <xdr:rowOff>0</xdr:rowOff>
              </to>
            </anchor>
          </controlPr>
        </control>
      </mc:Choice>
    </mc:AlternateContent>
    <mc:AlternateContent xmlns:mc="http://schemas.openxmlformats.org/markup-compatibility/2006">
      <mc:Choice Requires="x14">
        <control shapeId="15464" r:id="rId117" name="Option Button 104">
          <controlPr defaultSize="0" autoFill="0" autoLine="0" autoPict="0">
            <anchor moveWithCells="1">
              <from>
                <xdr:col>3</xdr:col>
                <xdr:colOff>142875</xdr:colOff>
                <xdr:row>31</xdr:row>
                <xdr:rowOff>47625</xdr:rowOff>
              </from>
              <to>
                <xdr:col>3</xdr:col>
                <xdr:colOff>400050</xdr:colOff>
                <xdr:row>32</xdr:row>
                <xdr:rowOff>19050</xdr:rowOff>
              </to>
            </anchor>
          </controlPr>
        </control>
      </mc:Choice>
    </mc:AlternateContent>
    <mc:AlternateContent xmlns:mc="http://schemas.openxmlformats.org/markup-compatibility/2006">
      <mc:Choice Requires="x14">
        <control shapeId="15465" r:id="rId118" name="Option Button 105">
          <controlPr defaultSize="0" autoFill="0" autoLine="0" autoPict="0">
            <anchor moveWithCells="1">
              <from>
                <xdr:col>4</xdr:col>
                <xdr:colOff>142875</xdr:colOff>
                <xdr:row>31</xdr:row>
                <xdr:rowOff>47625</xdr:rowOff>
              </from>
              <to>
                <xdr:col>4</xdr:col>
                <xdr:colOff>400050</xdr:colOff>
                <xdr:row>32</xdr:row>
                <xdr:rowOff>19050</xdr:rowOff>
              </to>
            </anchor>
          </controlPr>
        </control>
      </mc:Choice>
    </mc:AlternateContent>
    <mc:AlternateContent xmlns:mc="http://schemas.openxmlformats.org/markup-compatibility/2006">
      <mc:Choice Requires="x14">
        <control shapeId="15466" r:id="rId119" name="Option Button 106">
          <controlPr defaultSize="0" autoFill="0" autoLine="0" autoPict="0">
            <anchor moveWithCells="1">
              <from>
                <xdr:col>5</xdr:col>
                <xdr:colOff>142875</xdr:colOff>
                <xdr:row>31</xdr:row>
                <xdr:rowOff>47625</xdr:rowOff>
              </from>
              <to>
                <xdr:col>5</xdr:col>
                <xdr:colOff>400050</xdr:colOff>
                <xdr:row>32</xdr:row>
                <xdr:rowOff>19050</xdr:rowOff>
              </to>
            </anchor>
          </controlPr>
        </control>
      </mc:Choice>
    </mc:AlternateContent>
    <mc:AlternateContent xmlns:mc="http://schemas.openxmlformats.org/markup-compatibility/2006">
      <mc:Choice Requires="x14">
        <control shapeId="15484" r:id="rId120" name="Group Box 124">
          <controlPr defaultSize="0" print="0" autoFill="0" autoPict="0">
            <anchor moveWithCells="1" sizeWithCells="1">
              <from>
                <xdr:col>3</xdr:col>
                <xdr:colOff>0</xdr:colOff>
                <xdr:row>33</xdr:row>
                <xdr:rowOff>0</xdr:rowOff>
              </from>
              <to>
                <xdr:col>6</xdr:col>
                <xdr:colOff>0</xdr:colOff>
                <xdr:row>35</xdr:row>
                <xdr:rowOff>0</xdr:rowOff>
              </to>
            </anchor>
          </controlPr>
        </control>
      </mc:Choice>
    </mc:AlternateContent>
    <mc:AlternateContent xmlns:mc="http://schemas.openxmlformats.org/markup-compatibility/2006">
      <mc:Choice Requires="x14">
        <control shapeId="15486" r:id="rId121" name="Option Button 126">
          <controlPr defaultSize="0" autoFill="0" autoLine="0" autoPict="0">
            <anchor moveWithCells="1">
              <from>
                <xdr:col>3</xdr:col>
                <xdr:colOff>142875</xdr:colOff>
                <xdr:row>33</xdr:row>
                <xdr:rowOff>238125</xdr:rowOff>
              </from>
              <to>
                <xdr:col>3</xdr:col>
                <xdr:colOff>400050</xdr:colOff>
                <xdr:row>33</xdr:row>
                <xdr:rowOff>514350</xdr:rowOff>
              </to>
            </anchor>
          </controlPr>
        </control>
      </mc:Choice>
    </mc:AlternateContent>
    <mc:AlternateContent xmlns:mc="http://schemas.openxmlformats.org/markup-compatibility/2006">
      <mc:Choice Requires="x14">
        <control shapeId="15487" r:id="rId122" name="Option Button 127">
          <controlPr defaultSize="0" autoFill="0" autoLine="0" autoPict="0">
            <anchor moveWithCells="1">
              <from>
                <xdr:col>4</xdr:col>
                <xdr:colOff>142875</xdr:colOff>
                <xdr:row>33</xdr:row>
                <xdr:rowOff>238125</xdr:rowOff>
              </from>
              <to>
                <xdr:col>4</xdr:col>
                <xdr:colOff>400050</xdr:colOff>
                <xdr:row>33</xdr:row>
                <xdr:rowOff>514350</xdr:rowOff>
              </to>
            </anchor>
          </controlPr>
        </control>
      </mc:Choice>
    </mc:AlternateContent>
    <mc:AlternateContent xmlns:mc="http://schemas.openxmlformats.org/markup-compatibility/2006">
      <mc:Choice Requires="x14">
        <control shapeId="15488" r:id="rId123" name="Option Button 128">
          <controlPr defaultSize="0" autoFill="0" autoLine="0" autoPict="0">
            <anchor moveWithCells="1">
              <from>
                <xdr:col>5</xdr:col>
                <xdr:colOff>142875</xdr:colOff>
                <xdr:row>33</xdr:row>
                <xdr:rowOff>238125</xdr:rowOff>
              </from>
              <to>
                <xdr:col>5</xdr:col>
                <xdr:colOff>400050</xdr:colOff>
                <xdr:row>33</xdr:row>
                <xdr:rowOff>514350</xdr:rowOff>
              </to>
            </anchor>
          </controlPr>
        </control>
      </mc:Choice>
    </mc:AlternateContent>
    <mc:AlternateContent xmlns:mc="http://schemas.openxmlformats.org/markup-compatibility/2006">
      <mc:Choice Requires="x14">
        <control shapeId="15514" r:id="rId124" name="Group Box 154">
          <controlPr defaultSize="0" print="0" autoFill="0" autoPict="0">
            <anchor moveWithCells="1" sizeWithCells="1">
              <from>
                <xdr:col>3</xdr:col>
                <xdr:colOff>0</xdr:colOff>
                <xdr:row>35</xdr:row>
                <xdr:rowOff>0</xdr:rowOff>
              </from>
              <to>
                <xdr:col>6</xdr:col>
                <xdr:colOff>0</xdr:colOff>
                <xdr:row>37</xdr:row>
                <xdr:rowOff>0</xdr:rowOff>
              </to>
            </anchor>
          </controlPr>
        </control>
      </mc:Choice>
    </mc:AlternateContent>
    <mc:AlternateContent xmlns:mc="http://schemas.openxmlformats.org/markup-compatibility/2006">
      <mc:Choice Requires="x14">
        <control shapeId="15515" r:id="rId125" name="Group Box 155">
          <controlPr defaultSize="0" print="0" autoFill="0" autoPict="0">
            <anchor moveWithCells="1" sizeWithCells="1">
              <from>
                <xdr:col>3</xdr:col>
                <xdr:colOff>0</xdr:colOff>
                <xdr:row>35</xdr:row>
                <xdr:rowOff>0</xdr:rowOff>
              </from>
              <to>
                <xdr:col>6</xdr:col>
                <xdr:colOff>0</xdr:colOff>
                <xdr:row>37</xdr:row>
                <xdr:rowOff>0</xdr:rowOff>
              </to>
            </anchor>
          </controlPr>
        </control>
      </mc:Choice>
    </mc:AlternateContent>
    <mc:AlternateContent xmlns:mc="http://schemas.openxmlformats.org/markup-compatibility/2006">
      <mc:Choice Requires="x14">
        <control shapeId="15524" r:id="rId126" name="Group Box 164">
          <controlPr defaultSize="0" print="0" autoFill="0" autoPict="0">
            <anchor moveWithCells="1" sizeWithCells="1">
              <from>
                <xdr:col>3</xdr:col>
                <xdr:colOff>0</xdr:colOff>
                <xdr:row>35</xdr:row>
                <xdr:rowOff>0</xdr:rowOff>
              </from>
              <to>
                <xdr:col>6</xdr:col>
                <xdr:colOff>0</xdr:colOff>
                <xdr:row>37</xdr:row>
                <xdr:rowOff>0</xdr:rowOff>
              </to>
            </anchor>
          </controlPr>
        </control>
      </mc:Choice>
    </mc:AlternateContent>
    <mc:AlternateContent xmlns:mc="http://schemas.openxmlformats.org/markup-compatibility/2006">
      <mc:Choice Requires="x14">
        <control shapeId="15525" r:id="rId127" name="Option Button 165">
          <controlPr defaultSize="0" autoFill="0" autoLine="0" autoPict="0">
            <anchor moveWithCells="1">
              <from>
                <xdr:col>3</xdr:col>
                <xdr:colOff>142875</xdr:colOff>
                <xdr:row>35</xdr:row>
                <xdr:rowOff>123825</xdr:rowOff>
              </from>
              <to>
                <xdr:col>3</xdr:col>
                <xdr:colOff>400050</xdr:colOff>
                <xdr:row>36</xdr:row>
                <xdr:rowOff>133350</xdr:rowOff>
              </to>
            </anchor>
          </controlPr>
        </control>
      </mc:Choice>
    </mc:AlternateContent>
    <mc:AlternateContent xmlns:mc="http://schemas.openxmlformats.org/markup-compatibility/2006">
      <mc:Choice Requires="x14">
        <control shapeId="15526" r:id="rId128" name="Option Button 166">
          <controlPr defaultSize="0" autoFill="0" autoLine="0" autoPict="0">
            <anchor moveWithCells="1">
              <from>
                <xdr:col>4</xdr:col>
                <xdr:colOff>142875</xdr:colOff>
                <xdr:row>35</xdr:row>
                <xdr:rowOff>123825</xdr:rowOff>
              </from>
              <to>
                <xdr:col>4</xdr:col>
                <xdr:colOff>400050</xdr:colOff>
                <xdr:row>36</xdr:row>
                <xdr:rowOff>133350</xdr:rowOff>
              </to>
            </anchor>
          </controlPr>
        </control>
      </mc:Choice>
    </mc:AlternateContent>
    <mc:AlternateContent xmlns:mc="http://schemas.openxmlformats.org/markup-compatibility/2006">
      <mc:Choice Requires="x14">
        <control shapeId="15527" r:id="rId129" name="Option Button 167">
          <controlPr defaultSize="0" autoFill="0" autoLine="0" autoPict="0">
            <anchor moveWithCells="1">
              <from>
                <xdr:col>5</xdr:col>
                <xdr:colOff>142875</xdr:colOff>
                <xdr:row>35</xdr:row>
                <xdr:rowOff>123825</xdr:rowOff>
              </from>
              <to>
                <xdr:col>5</xdr:col>
                <xdr:colOff>400050</xdr:colOff>
                <xdr:row>36</xdr:row>
                <xdr:rowOff>133350</xdr:rowOff>
              </to>
            </anchor>
          </controlPr>
        </control>
      </mc:Choice>
    </mc:AlternateContent>
    <mc:AlternateContent xmlns:mc="http://schemas.openxmlformats.org/markup-compatibility/2006">
      <mc:Choice Requires="x14">
        <control shapeId="15586" r:id="rId130" name="Option Button 226">
          <controlPr defaultSize="0" autoFill="0" autoLine="0" autoPict="0">
            <anchor moveWithCells="1">
              <from>
                <xdr:col>3</xdr:col>
                <xdr:colOff>123825</xdr:colOff>
                <xdr:row>13</xdr:row>
                <xdr:rowOff>123825</xdr:rowOff>
              </from>
              <to>
                <xdr:col>3</xdr:col>
                <xdr:colOff>438150</xdr:colOff>
                <xdr:row>13</xdr:row>
                <xdr:rowOff>400050</xdr:rowOff>
              </to>
            </anchor>
          </controlPr>
        </control>
      </mc:Choice>
    </mc:AlternateContent>
    <mc:AlternateContent xmlns:mc="http://schemas.openxmlformats.org/markup-compatibility/2006">
      <mc:Choice Requires="x14">
        <control shapeId="15587" r:id="rId131" name="Option Button 227">
          <controlPr defaultSize="0" autoFill="0" autoLine="0" autoPict="0">
            <anchor moveWithCells="1">
              <from>
                <xdr:col>4</xdr:col>
                <xdr:colOff>123825</xdr:colOff>
                <xdr:row>13</xdr:row>
                <xdr:rowOff>123825</xdr:rowOff>
              </from>
              <to>
                <xdr:col>4</xdr:col>
                <xdr:colOff>371475</xdr:colOff>
                <xdr:row>13</xdr:row>
                <xdr:rowOff>400050</xdr:rowOff>
              </to>
            </anchor>
          </controlPr>
        </control>
      </mc:Choice>
    </mc:AlternateContent>
    <mc:AlternateContent xmlns:mc="http://schemas.openxmlformats.org/markup-compatibility/2006">
      <mc:Choice Requires="x14">
        <control shapeId="15588" r:id="rId132" name="Option Button 228">
          <controlPr defaultSize="0" autoFill="0" autoLine="0" autoPict="0">
            <anchor moveWithCells="1">
              <from>
                <xdr:col>5</xdr:col>
                <xdr:colOff>123825</xdr:colOff>
                <xdr:row>13</xdr:row>
                <xdr:rowOff>123825</xdr:rowOff>
              </from>
              <to>
                <xdr:col>5</xdr:col>
                <xdr:colOff>438150</xdr:colOff>
                <xdr:row>13</xdr:row>
                <xdr:rowOff>400050</xdr:rowOff>
              </to>
            </anchor>
          </controlPr>
        </control>
      </mc:Choice>
    </mc:AlternateContent>
    <mc:AlternateContent xmlns:mc="http://schemas.openxmlformats.org/markup-compatibility/2006">
      <mc:Choice Requires="x14">
        <control shapeId="15589" r:id="rId133" name="Group Box 229">
          <controlPr defaultSize="0" print="0" autoFill="0" autoPict="0">
            <anchor moveWithCells="1" sizeWithCells="1">
              <from>
                <xdr:col>3</xdr:col>
                <xdr:colOff>0</xdr:colOff>
                <xdr:row>13</xdr:row>
                <xdr:rowOff>0</xdr:rowOff>
              </from>
              <to>
                <xdr:col>6</xdr:col>
                <xdr:colOff>0</xdr:colOff>
                <xdr:row>15</xdr:row>
                <xdr:rowOff>0</xdr:rowOff>
              </to>
            </anchor>
          </controlPr>
        </control>
      </mc:Choice>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B1:V138"/>
  <sheetViews>
    <sheetView topLeftCell="A85" workbookViewId="0">
      <selection activeCell="D101" sqref="D101:I101"/>
    </sheetView>
  </sheetViews>
  <sheetFormatPr baseColWidth="10" defaultRowHeight="12.75" x14ac:dyDescent="0.2"/>
  <cols>
    <col min="1" max="1" width="6.7109375" customWidth="1"/>
    <col min="2" max="2" width="22.85546875" customWidth="1"/>
    <col min="3" max="3" width="17.140625" customWidth="1"/>
    <col min="9" max="9" width="14" customWidth="1"/>
    <col min="12" max="12" width="25" customWidth="1"/>
    <col min="13" max="14" width="15.7109375" customWidth="1"/>
  </cols>
  <sheetData>
    <row r="1" spans="2:18" ht="12.75" customHeight="1" x14ac:dyDescent="0.2">
      <c r="B1" s="817" t="s">
        <v>137</v>
      </c>
      <c r="C1" s="817"/>
      <c r="D1" s="817"/>
      <c r="E1" s="817"/>
      <c r="F1" s="817"/>
      <c r="G1" s="817"/>
      <c r="H1" s="817"/>
      <c r="I1" s="817"/>
      <c r="J1" s="817"/>
    </row>
    <row r="2" spans="2:18" x14ac:dyDescent="0.2">
      <c r="B2" s="817"/>
      <c r="C2" s="817"/>
      <c r="D2" s="817"/>
      <c r="E2" s="817"/>
      <c r="F2" s="817"/>
      <c r="G2" s="817"/>
      <c r="H2" s="817"/>
      <c r="I2" s="817"/>
      <c r="J2" s="817"/>
    </row>
    <row r="3" spans="2:18" x14ac:dyDescent="0.2">
      <c r="B3" s="817"/>
      <c r="C3" s="817"/>
      <c r="D3" s="817"/>
      <c r="E3" s="817"/>
      <c r="F3" s="817"/>
      <c r="G3" s="817"/>
      <c r="H3" s="817"/>
      <c r="I3" s="817"/>
      <c r="J3" s="817"/>
    </row>
    <row r="4" spans="2:18" ht="13.5" thickBot="1" x14ac:dyDescent="0.25"/>
    <row r="5" spans="2:18" x14ac:dyDescent="0.2">
      <c r="B5" s="68" t="s">
        <v>120</v>
      </c>
      <c r="C5" s="37" t="s">
        <v>269</v>
      </c>
      <c r="D5" s="37"/>
      <c r="E5" s="37"/>
      <c r="F5" s="37"/>
      <c r="G5" s="37"/>
      <c r="H5" s="37"/>
      <c r="I5" s="63"/>
      <c r="L5" s="68" t="s">
        <v>139</v>
      </c>
      <c r="M5" s="37"/>
      <c r="N5" s="37"/>
      <c r="O5" s="37"/>
      <c r="P5" s="37"/>
      <c r="Q5" s="37"/>
      <c r="R5" s="63"/>
    </row>
    <row r="6" spans="2:18" x14ac:dyDescent="0.2">
      <c r="B6" s="44"/>
      <c r="I6" s="64"/>
      <c r="L6" s="44"/>
      <c r="R6" s="64"/>
    </row>
    <row r="7" spans="2:18" x14ac:dyDescent="0.2">
      <c r="B7" s="44" t="s">
        <v>121</v>
      </c>
      <c r="C7" s="175" t="s">
        <v>122</v>
      </c>
      <c r="I7" s="64"/>
      <c r="L7" s="96" t="s">
        <v>140</v>
      </c>
      <c r="O7" s="852" t="s">
        <v>366</v>
      </c>
      <c r="P7" s="852"/>
      <c r="Q7" s="852"/>
      <c r="R7" s="64"/>
    </row>
    <row r="8" spans="2:18" x14ac:dyDescent="0.2">
      <c r="B8" s="44"/>
      <c r="C8" s="175" t="s">
        <v>252</v>
      </c>
      <c r="I8" s="64"/>
      <c r="L8" s="44"/>
      <c r="O8" s="852"/>
      <c r="P8" s="852"/>
      <c r="Q8" s="852"/>
      <c r="R8" s="64"/>
    </row>
    <row r="9" spans="2:18" x14ac:dyDescent="0.2">
      <c r="B9" s="44"/>
      <c r="C9" s="41"/>
      <c r="I9" s="64"/>
      <c r="L9" s="44" t="s">
        <v>141</v>
      </c>
      <c r="M9" t="s">
        <v>142</v>
      </c>
      <c r="N9" s="41" t="s">
        <v>398</v>
      </c>
      <c r="O9" s="852"/>
      <c r="P9" s="852"/>
      <c r="Q9" s="852"/>
      <c r="R9" s="64"/>
    </row>
    <row r="10" spans="2:18" ht="13.5" thickBot="1" x14ac:dyDescent="0.25">
      <c r="B10" s="44"/>
      <c r="C10" s="41"/>
      <c r="I10" s="64"/>
      <c r="L10" s="44"/>
      <c r="R10" s="64"/>
    </row>
    <row r="11" spans="2:18" ht="13.5" thickBot="1" x14ac:dyDescent="0.25">
      <c r="B11" s="44"/>
      <c r="I11" s="64"/>
      <c r="L11" s="72" t="s">
        <v>143</v>
      </c>
      <c r="M11" s="222" t="s">
        <v>360</v>
      </c>
      <c r="R11" s="64"/>
    </row>
    <row r="12" spans="2:18" ht="13.5" thickBot="1" x14ac:dyDescent="0.25">
      <c r="B12" s="44" t="s">
        <v>124</v>
      </c>
      <c r="C12" s="215" t="s">
        <v>344</v>
      </c>
      <c r="D12" t="s">
        <v>363</v>
      </c>
      <c r="I12" s="64"/>
      <c r="L12" s="74" t="s">
        <v>395</v>
      </c>
      <c r="M12" s="223" t="s">
        <v>364</v>
      </c>
      <c r="N12" s="225" t="s">
        <v>365</v>
      </c>
      <c r="R12" s="64"/>
    </row>
    <row r="13" spans="2:18" x14ac:dyDescent="0.2">
      <c r="B13" s="44"/>
      <c r="C13" s="215" t="s">
        <v>513</v>
      </c>
      <c r="D13" t="s">
        <v>362</v>
      </c>
      <c r="I13" s="64"/>
      <c r="L13" s="75" t="s">
        <v>135</v>
      </c>
      <c r="M13" s="81">
        <v>2</v>
      </c>
      <c r="N13" s="226">
        <v>1.5</v>
      </c>
      <c r="R13" s="64"/>
    </row>
    <row r="14" spans="2:18" x14ac:dyDescent="0.2">
      <c r="B14" s="44"/>
      <c r="C14" s="251" t="str">
        <f>IF(L82=TRUE,"BA+BM+ Betriebsfeuerwehr","")</f>
        <v/>
      </c>
      <c r="D14" t="s">
        <v>377</v>
      </c>
      <c r="I14" s="64"/>
      <c r="L14" s="77" t="s">
        <v>136</v>
      </c>
      <c r="M14" s="81">
        <v>1</v>
      </c>
      <c r="N14" s="226" t="s">
        <v>371</v>
      </c>
      <c r="R14" s="64"/>
    </row>
    <row r="15" spans="2:18" ht="13.5" thickBot="1" x14ac:dyDescent="0.25">
      <c r="B15" s="44"/>
      <c r="C15" s="215" t="s">
        <v>345</v>
      </c>
      <c r="D15" t="s">
        <v>361</v>
      </c>
      <c r="I15" s="64"/>
      <c r="L15" s="78" t="s">
        <v>134</v>
      </c>
      <c r="M15" s="224">
        <v>0.4</v>
      </c>
      <c r="N15" s="227" t="s">
        <v>372</v>
      </c>
      <c r="R15" s="64"/>
    </row>
    <row r="16" spans="2:18" x14ac:dyDescent="0.2">
      <c r="B16" s="44" t="s">
        <v>125</v>
      </c>
      <c r="C16" s="41">
        <v>2.5</v>
      </c>
      <c r="D16" s="41" t="s">
        <v>247</v>
      </c>
      <c r="I16" s="64"/>
      <c r="L16" s="44"/>
      <c r="R16" s="64"/>
    </row>
    <row r="17" spans="2:22" ht="13.5" thickBot="1" x14ac:dyDescent="0.25">
      <c r="B17" s="44"/>
      <c r="C17" s="41">
        <v>5</v>
      </c>
      <c r="I17" s="64"/>
      <c r="L17" s="44"/>
      <c r="R17" s="64"/>
    </row>
    <row r="18" spans="2:22" x14ac:dyDescent="0.2">
      <c r="B18" s="44"/>
      <c r="C18" s="41">
        <v>6</v>
      </c>
      <c r="D18" s="283">
        <v>6</v>
      </c>
      <c r="I18" s="64"/>
      <c r="L18" s="72" t="s">
        <v>144</v>
      </c>
      <c r="M18" s="80"/>
      <c r="N18" s="73"/>
      <c r="P18" s="819" t="s">
        <v>272</v>
      </c>
      <c r="Q18" s="819"/>
      <c r="R18" s="820"/>
      <c r="T18" t="s">
        <v>244</v>
      </c>
    </row>
    <row r="19" spans="2:22" ht="13.5" customHeight="1" thickBot="1" x14ac:dyDescent="0.25">
      <c r="B19" s="44"/>
      <c r="C19" s="41">
        <v>9</v>
      </c>
      <c r="D19" s="283">
        <v>7.5</v>
      </c>
      <c r="I19" s="64"/>
      <c r="L19" s="74" t="s">
        <v>164</v>
      </c>
      <c r="M19" s="81" t="s">
        <v>90</v>
      </c>
      <c r="N19" s="76" t="s">
        <v>145</v>
      </c>
      <c r="P19" s="819"/>
      <c r="Q19" s="819"/>
      <c r="R19" s="820"/>
      <c r="T19" s="41" t="s">
        <v>243</v>
      </c>
      <c r="U19" s="41" t="s">
        <v>193</v>
      </c>
      <c r="V19" s="41" t="s">
        <v>245</v>
      </c>
    </row>
    <row r="20" spans="2:22" x14ac:dyDescent="0.2">
      <c r="B20" s="44"/>
      <c r="C20" s="41">
        <v>12</v>
      </c>
      <c r="D20" s="283">
        <v>12</v>
      </c>
      <c r="E20" t="s">
        <v>349</v>
      </c>
      <c r="I20" s="64"/>
      <c r="L20" s="74"/>
      <c r="M20" s="60">
        <v>0</v>
      </c>
      <c r="N20" s="82">
        <v>0.67</v>
      </c>
      <c r="P20" s="819"/>
      <c r="Q20" s="819"/>
      <c r="R20" s="820"/>
      <c r="T20" s="41">
        <v>100</v>
      </c>
      <c r="U20" s="41">
        <v>10</v>
      </c>
      <c r="V20" s="41">
        <v>30</v>
      </c>
    </row>
    <row r="21" spans="2:22" ht="12.75" customHeight="1" x14ac:dyDescent="0.2">
      <c r="B21" s="44"/>
      <c r="C21" s="41">
        <v>18</v>
      </c>
      <c r="D21" s="283">
        <v>18</v>
      </c>
      <c r="E21" t="s">
        <v>350</v>
      </c>
      <c r="I21" s="64"/>
      <c r="L21" s="74" t="s">
        <v>146</v>
      </c>
      <c r="M21" s="61">
        <v>100</v>
      </c>
      <c r="N21" s="76">
        <v>0.67</v>
      </c>
      <c r="P21" s="819"/>
      <c r="Q21" s="819"/>
      <c r="R21" s="820"/>
      <c r="T21" s="41">
        <v>200</v>
      </c>
      <c r="U21" s="41">
        <v>10</v>
      </c>
      <c r="V21" s="41">
        <v>60</v>
      </c>
    </row>
    <row r="22" spans="2:22" x14ac:dyDescent="0.2">
      <c r="B22" s="44"/>
      <c r="C22" s="41">
        <v>24</v>
      </c>
      <c r="D22" s="283">
        <v>24</v>
      </c>
      <c r="I22" s="64"/>
      <c r="L22" s="74"/>
      <c r="M22" s="61">
        <v>150</v>
      </c>
      <c r="N22" s="76">
        <v>0.33</v>
      </c>
      <c r="P22" s="819"/>
      <c r="Q22" s="819"/>
      <c r="R22" s="820"/>
      <c r="T22" s="41">
        <v>300</v>
      </c>
      <c r="U22" s="41">
        <v>9</v>
      </c>
      <c r="V22" s="41">
        <v>90</v>
      </c>
    </row>
    <row r="23" spans="2:22" x14ac:dyDescent="0.2">
      <c r="B23" s="44"/>
      <c r="C23" s="41">
        <v>32</v>
      </c>
      <c r="D23" s="283">
        <v>32</v>
      </c>
      <c r="I23" s="64"/>
      <c r="L23" s="74"/>
      <c r="M23" s="61">
        <v>200</v>
      </c>
      <c r="N23" s="76">
        <v>0.2</v>
      </c>
      <c r="P23" s="819"/>
      <c r="Q23" s="819"/>
      <c r="R23" s="820"/>
      <c r="T23" s="41">
        <v>400</v>
      </c>
      <c r="U23" s="41">
        <v>7.5</v>
      </c>
      <c r="V23" s="41">
        <v>120</v>
      </c>
    </row>
    <row r="24" spans="2:22" ht="13.5" thickBot="1" x14ac:dyDescent="0.25">
      <c r="B24" s="44"/>
      <c r="C24" s="41">
        <v>40</v>
      </c>
      <c r="I24" s="64"/>
      <c r="L24" s="83" t="s">
        <v>147</v>
      </c>
      <c r="M24" s="62">
        <v>250</v>
      </c>
      <c r="N24" s="79">
        <v>0.1</v>
      </c>
      <c r="P24" s="819"/>
      <c r="Q24" s="819"/>
      <c r="R24" s="820"/>
      <c r="T24" s="41">
        <v>500</v>
      </c>
      <c r="U24" s="41">
        <v>6</v>
      </c>
      <c r="V24" s="41">
        <v>150</v>
      </c>
    </row>
    <row r="25" spans="2:22" x14ac:dyDescent="0.2">
      <c r="B25" s="44"/>
      <c r="C25" s="41"/>
      <c r="I25" s="64"/>
      <c r="L25" s="44"/>
      <c r="R25" s="64"/>
      <c r="T25" s="41">
        <v>600</v>
      </c>
      <c r="U25" s="41">
        <v>5</v>
      </c>
      <c r="V25" s="41">
        <v>180</v>
      </c>
    </row>
    <row r="26" spans="2:22" x14ac:dyDescent="0.2">
      <c r="B26" s="44"/>
      <c r="I26" s="64"/>
      <c r="L26" s="44" t="s">
        <v>148</v>
      </c>
      <c r="N26" t="s">
        <v>396</v>
      </c>
      <c r="Q26" t="s">
        <v>397</v>
      </c>
      <c r="R26" s="64"/>
    </row>
    <row r="27" spans="2:22" x14ac:dyDescent="0.2">
      <c r="B27" s="44"/>
      <c r="I27" s="64"/>
      <c r="L27" s="44"/>
      <c r="R27" s="64"/>
    </row>
    <row r="28" spans="2:22" ht="14.25" x14ac:dyDescent="0.2">
      <c r="B28" s="44" t="s">
        <v>126</v>
      </c>
      <c r="C28" s="175" t="s">
        <v>127</v>
      </c>
      <c r="I28" s="64"/>
      <c r="L28" s="97" t="s">
        <v>246</v>
      </c>
      <c r="O28" s="131" t="s">
        <v>215</v>
      </c>
      <c r="P28" s="128" t="s">
        <v>90</v>
      </c>
      <c r="Q28" s="128" t="s">
        <v>193</v>
      </c>
      <c r="R28" s="130" t="s">
        <v>194</v>
      </c>
    </row>
    <row r="29" spans="2:22" x14ac:dyDescent="0.2">
      <c r="B29" s="44"/>
      <c r="C29" s="175" t="s">
        <v>128</v>
      </c>
      <c r="I29" s="64"/>
      <c r="L29" s="44" t="s">
        <v>149</v>
      </c>
      <c r="O29" s="129" t="s">
        <v>214</v>
      </c>
      <c r="P29" s="99">
        <v>100</v>
      </c>
      <c r="Q29" s="99">
        <v>10</v>
      </c>
      <c r="R29" s="100">
        <v>30</v>
      </c>
    </row>
    <row r="30" spans="2:22" x14ac:dyDescent="0.2">
      <c r="B30" s="44"/>
      <c r="C30" s="41"/>
      <c r="I30" s="64"/>
      <c r="L30" s="44"/>
      <c r="O30" s="129" t="s">
        <v>216</v>
      </c>
      <c r="P30" s="99">
        <v>600</v>
      </c>
      <c r="Q30" s="99">
        <v>5</v>
      </c>
      <c r="R30" s="100">
        <v>180</v>
      </c>
    </row>
    <row r="31" spans="2:22" ht="13.5" thickBot="1" x14ac:dyDescent="0.25">
      <c r="B31" s="65"/>
      <c r="C31" s="66"/>
      <c r="D31" s="66"/>
      <c r="E31" s="66"/>
      <c r="F31" s="66"/>
      <c r="G31" s="66"/>
      <c r="H31" s="66"/>
      <c r="I31" s="67"/>
      <c r="L31" s="247" t="s">
        <v>376</v>
      </c>
      <c r="M31" s="248"/>
      <c r="N31" s="249"/>
      <c r="O31" s="249" t="s">
        <v>374</v>
      </c>
      <c r="P31" s="249"/>
      <c r="Q31" s="249"/>
      <c r="R31" s="250">
        <v>90</v>
      </c>
    </row>
    <row r="32" spans="2:22" ht="16.5" thickBot="1" x14ac:dyDescent="0.3">
      <c r="L32" s="246" t="s">
        <v>150</v>
      </c>
      <c r="O32" t="s">
        <v>399</v>
      </c>
      <c r="R32" s="64"/>
    </row>
    <row r="33" spans="2:18" x14ac:dyDescent="0.2">
      <c r="B33" s="36" t="s">
        <v>131</v>
      </c>
      <c r="C33" s="38" t="s">
        <v>129</v>
      </c>
      <c r="D33" s="98">
        <v>500</v>
      </c>
      <c r="E33" s="37"/>
      <c r="F33" s="837" t="s">
        <v>336</v>
      </c>
      <c r="G33" s="837"/>
      <c r="H33" s="837"/>
      <c r="I33" s="838"/>
      <c r="L33" s="44"/>
      <c r="O33" t="s">
        <v>400</v>
      </c>
      <c r="R33" s="64"/>
    </row>
    <row r="34" spans="2:18" x14ac:dyDescent="0.2">
      <c r="B34" s="44"/>
      <c r="C34" s="41" t="s">
        <v>130</v>
      </c>
      <c r="D34" s="99">
        <v>5000</v>
      </c>
      <c r="F34" s="839"/>
      <c r="G34" s="839"/>
      <c r="H34" s="839"/>
      <c r="I34" s="840"/>
      <c r="L34" s="44" t="s">
        <v>141</v>
      </c>
      <c r="M34" t="s">
        <v>151</v>
      </c>
      <c r="O34" t="s">
        <v>401</v>
      </c>
      <c r="R34" s="64"/>
    </row>
    <row r="35" spans="2:18" x14ac:dyDescent="0.2">
      <c r="B35" s="44"/>
      <c r="C35" s="41" t="s">
        <v>99</v>
      </c>
      <c r="D35" s="99">
        <v>50000</v>
      </c>
      <c r="F35" s="839"/>
      <c r="G35" s="839"/>
      <c r="H35" s="839"/>
      <c r="I35" s="840"/>
      <c r="L35" s="44"/>
      <c r="O35" t="s">
        <v>402</v>
      </c>
      <c r="R35" s="64"/>
    </row>
    <row r="36" spans="2:18" x14ac:dyDescent="0.2">
      <c r="B36" s="44"/>
      <c r="C36" s="41" t="s">
        <v>114</v>
      </c>
      <c r="D36" s="99">
        <v>50</v>
      </c>
      <c r="I36" s="64"/>
      <c r="L36" s="44" t="s">
        <v>403</v>
      </c>
      <c r="R36" s="64"/>
    </row>
    <row r="37" spans="2:18" x14ac:dyDescent="0.2">
      <c r="B37" s="44" t="s">
        <v>387</v>
      </c>
      <c r="C37" s="41"/>
      <c r="D37" s="265">
        <v>50000</v>
      </c>
      <c r="F37" t="s">
        <v>390</v>
      </c>
      <c r="I37" s="64"/>
      <c r="L37" s="44" t="s">
        <v>152</v>
      </c>
      <c r="R37" s="64"/>
    </row>
    <row r="38" spans="2:18" ht="13.5" thickBot="1" x14ac:dyDescent="0.25">
      <c r="B38" s="44" t="s">
        <v>388</v>
      </c>
      <c r="C38" s="41"/>
      <c r="D38" s="265">
        <v>500000</v>
      </c>
      <c r="F38" t="s">
        <v>389</v>
      </c>
      <c r="I38" s="64"/>
      <c r="L38" s="44"/>
      <c r="R38" s="64"/>
    </row>
    <row r="39" spans="2:18" ht="13.5" thickBot="1" x14ac:dyDescent="0.25">
      <c r="B39" s="65"/>
      <c r="C39" s="66"/>
      <c r="D39" s="66"/>
      <c r="E39" s="66"/>
      <c r="F39" s="66"/>
      <c r="G39" s="66"/>
      <c r="H39" s="66"/>
      <c r="I39" s="67"/>
      <c r="L39" s="72" t="s">
        <v>105</v>
      </c>
      <c r="M39" s="80" t="s">
        <v>165</v>
      </c>
      <c r="N39" s="80" t="s">
        <v>241</v>
      </c>
      <c r="O39" s="80"/>
      <c r="P39" s="73"/>
      <c r="R39" s="64"/>
    </row>
    <row r="40" spans="2:18" ht="13.5" thickBot="1" x14ac:dyDescent="0.25">
      <c r="L40" s="74"/>
      <c r="M40" s="85"/>
      <c r="N40" s="85" t="s">
        <v>122</v>
      </c>
      <c r="O40" s="85" t="s">
        <v>123</v>
      </c>
      <c r="P40" s="86"/>
      <c r="R40" s="64"/>
    </row>
    <row r="41" spans="2:18" ht="13.5" thickBot="1" x14ac:dyDescent="0.25">
      <c r="L41" s="74"/>
      <c r="M41" s="87" t="s">
        <v>90</v>
      </c>
      <c r="N41" s="88" t="s">
        <v>153</v>
      </c>
      <c r="O41" s="88" t="s">
        <v>153</v>
      </c>
      <c r="P41" s="89" t="s">
        <v>134</v>
      </c>
      <c r="R41" s="64"/>
    </row>
    <row r="42" spans="2:18" x14ac:dyDescent="0.2">
      <c r="B42" s="228"/>
      <c r="C42" s="229"/>
      <c r="D42" s="234" t="s">
        <v>427</v>
      </c>
      <c r="E42" s="235" t="s">
        <v>335</v>
      </c>
      <c r="F42" s="841" t="s">
        <v>428</v>
      </c>
      <c r="G42" s="841"/>
      <c r="H42" s="841"/>
      <c r="I42" s="842"/>
      <c r="L42" s="74"/>
      <c r="M42" s="74" t="s">
        <v>154</v>
      </c>
      <c r="N42" s="85">
        <v>15</v>
      </c>
      <c r="O42" s="85">
        <v>10</v>
      </c>
      <c r="P42" s="86">
        <v>4</v>
      </c>
      <c r="R42" s="64"/>
    </row>
    <row r="43" spans="2:18" ht="13.5" thickBot="1" x14ac:dyDescent="0.25">
      <c r="B43" s="818" t="s">
        <v>249</v>
      </c>
      <c r="C43" s="282" t="s">
        <v>425</v>
      </c>
      <c r="D43" s="99">
        <v>0.1</v>
      </c>
      <c r="E43" s="99">
        <v>0.5</v>
      </c>
      <c r="F43" s="843"/>
      <c r="G43" s="843"/>
      <c r="H43" s="843"/>
      <c r="I43" s="844"/>
      <c r="L43" s="83"/>
      <c r="M43" s="83" t="s">
        <v>155</v>
      </c>
      <c r="N43" s="90">
        <v>21</v>
      </c>
      <c r="O43" s="90">
        <v>14</v>
      </c>
      <c r="P43" s="91">
        <v>6</v>
      </c>
      <c r="R43" s="64"/>
    </row>
    <row r="44" spans="2:18" x14ac:dyDescent="0.2">
      <c r="B44" s="818"/>
      <c r="C44" s="282" t="s">
        <v>425</v>
      </c>
      <c r="D44" s="99">
        <v>0.5</v>
      </c>
      <c r="E44" s="99">
        <v>0.8</v>
      </c>
      <c r="F44" s="843"/>
      <c r="G44" s="843"/>
      <c r="H44" s="843"/>
      <c r="I44" s="844"/>
      <c r="L44" s="44"/>
      <c r="R44" s="64"/>
    </row>
    <row r="45" spans="2:18" ht="13.5" thickBot="1" x14ac:dyDescent="0.25">
      <c r="B45" s="230"/>
      <c r="C45" s="282" t="s">
        <v>425</v>
      </c>
      <c r="D45" s="99">
        <v>1</v>
      </c>
      <c r="E45" s="99">
        <v>1</v>
      </c>
      <c r="F45" s="843"/>
      <c r="G45" s="843"/>
      <c r="H45" s="843"/>
      <c r="I45" s="844"/>
      <c r="L45" s="44"/>
      <c r="O45" t="s">
        <v>156</v>
      </c>
      <c r="R45" s="64"/>
    </row>
    <row r="46" spans="2:18" x14ac:dyDescent="0.2">
      <c r="B46" s="230"/>
      <c r="C46" s="282" t="s">
        <v>426</v>
      </c>
      <c r="D46" s="99">
        <v>1</v>
      </c>
      <c r="E46" s="99">
        <v>1.2</v>
      </c>
      <c r="F46" s="843"/>
      <c r="G46" s="843"/>
      <c r="H46" s="843"/>
      <c r="I46" s="844"/>
      <c r="L46" s="72" t="s">
        <v>105</v>
      </c>
      <c r="M46" s="80"/>
      <c r="N46" s="80" t="s">
        <v>157</v>
      </c>
      <c r="O46" s="80"/>
      <c r="P46" s="80"/>
      <c r="Q46" s="73"/>
      <c r="R46" s="64"/>
    </row>
    <row r="47" spans="2:18" ht="13.5" thickBot="1" x14ac:dyDescent="0.25">
      <c r="B47" s="231"/>
      <c r="C47" s="232"/>
      <c r="D47" s="232"/>
      <c r="E47" s="232"/>
      <c r="F47" s="232"/>
      <c r="G47" s="232"/>
      <c r="H47" s="232"/>
      <c r="I47" s="233"/>
      <c r="L47" s="83" t="s">
        <v>90</v>
      </c>
      <c r="M47" s="90" t="s">
        <v>158</v>
      </c>
      <c r="N47" s="90" t="s">
        <v>159</v>
      </c>
      <c r="O47" s="90" t="s">
        <v>160</v>
      </c>
      <c r="P47" s="90" t="s">
        <v>161</v>
      </c>
      <c r="Q47" s="91" t="s">
        <v>162</v>
      </c>
      <c r="R47" s="64"/>
    </row>
    <row r="48" spans="2:18" ht="13.5" thickBot="1" x14ac:dyDescent="0.25">
      <c r="L48" s="61">
        <v>0</v>
      </c>
      <c r="M48" s="81">
        <v>30</v>
      </c>
      <c r="N48" s="81">
        <v>30</v>
      </c>
      <c r="O48" s="81">
        <v>30</v>
      </c>
      <c r="P48" s="76">
        <v>45</v>
      </c>
      <c r="R48" s="64"/>
    </row>
    <row r="49" spans="2:18" ht="38.25" x14ac:dyDescent="0.2">
      <c r="B49" s="36" t="s">
        <v>242</v>
      </c>
      <c r="C49" s="37"/>
      <c r="D49" s="69" t="s">
        <v>132</v>
      </c>
      <c r="E49" s="69" t="s">
        <v>133</v>
      </c>
      <c r="F49" s="37"/>
      <c r="G49" s="845" t="s">
        <v>270</v>
      </c>
      <c r="H49" s="845"/>
      <c r="I49" s="846"/>
      <c r="L49" s="61">
        <v>50</v>
      </c>
      <c r="M49" s="81">
        <v>30</v>
      </c>
      <c r="N49" s="81">
        <v>30</v>
      </c>
      <c r="O49" s="81">
        <v>30</v>
      </c>
      <c r="P49" s="76">
        <v>45</v>
      </c>
      <c r="R49" s="64"/>
    </row>
    <row r="50" spans="2:18" x14ac:dyDescent="0.2">
      <c r="B50" s="44" t="s">
        <v>122</v>
      </c>
      <c r="C50" s="180" t="s">
        <v>264</v>
      </c>
      <c r="D50" s="99">
        <v>2</v>
      </c>
      <c r="E50" s="99">
        <v>6</v>
      </c>
      <c r="F50" s="181" t="s">
        <v>261</v>
      </c>
      <c r="G50" s="847"/>
      <c r="H50" s="847"/>
      <c r="I50" s="848"/>
      <c r="L50" s="61">
        <v>200</v>
      </c>
      <c r="M50" s="81">
        <v>30</v>
      </c>
      <c r="N50" s="81">
        <v>30</v>
      </c>
      <c r="O50" s="81">
        <v>45</v>
      </c>
      <c r="P50" s="76">
        <v>60</v>
      </c>
      <c r="R50" s="64"/>
    </row>
    <row r="51" spans="2:18" x14ac:dyDescent="0.2">
      <c r="B51" s="44" t="s">
        <v>351</v>
      </c>
      <c r="C51" s="180" t="s">
        <v>264</v>
      </c>
      <c r="D51" s="99">
        <v>10</v>
      </c>
      <c r="E51" s="99">
        <v>30</v>
      </c>
      <c r="F51" s="181" t="s">
        <v>262</v>
      </c>
      <c r="G51" s="847"/>
      <c r="H51" s="847"/>
      <c r="I51" s="848"/>
      <c r="L51" s="61">
        <v>300</v>
      </c>
      <c r="M51" s="81">
        <v>30</v>
      </c>
      <c r="N51" s="81">
        <v>45</v>
      </c>
      <c r="O51" s="81">
        <v>60</v>
      </c>
      <c r="P51" s="76">
        <v>75</v>
      </c>
      <c r="R51" s="64"/>
    </row>
    <row r="52" spans="2:18" x14ac:dyDescent="0.2">
      <c r="B52" s="44" t="s">
        <v>331</v>
      </c>
      <c r="D52" s="41"/>
      <c r="E52" s="99">
        <v>7.5</v>
      </c>
      <c r="F52" s="181" t="s">
        <v>263</v>
      </c>
      <c r="G52" s="847"/>
      <c r="H52" s="847"/>
      <c r="I52" s="848"/>
      <c r="L52" s="61">
        <v>600</v>
      </c>
      <c r="M52" s="81">
        <v>45</v>
      </c>
      <c r="N52" s="81">
        <v>60</v>
      </c>
      <c r="O52" s="81">
        <v>75</v>
      </c>
      <c r="P52" s="76">
        <v>90</v>
      </c>
      <c r="R52" s="64"/>
    </row>
    <row r="53" spans="2:18" ht="13.5" thickBot="1" x14ac:dyDescent="0.25">
      <c r="B53" s="65" t="s">
        <v>380</v>
      </c>
      <c r="C53" s="66"/>
      <c r="D53" s="70"/>
      <c r="E53" s="257">
        <v>18</v>
      </c>
      <c r="F53" s="255" t="s">
        <v>382</v>
      </c>
      <c r="G53" s="849"/>
      <c r="H53" s="849"/>
      <c r="I53" s="850"/>
      <c r="L53" s="61">
        <v>900</v>
      </c>
      <c r="M53" s="81">
        <v>60</v>
      </c>
      <c r="N53" s="81">
        <v>75</v>
      </c>
      <c r="O53" s="81">
        <v>90</v>
      </c>
      <c r="P53" s="76">
        <v>90</v>
      </c>
      <c r="R53" s="64"/>
    </row>
    <row r="54" spans="2:18" x14ac:dyDescent="0.2">
      <c r="D54" s="41"/>
      <c r="E54" s="41"/>
      <c r="L54" s="61">
        <v>1200</v>
      </c>
      <c r="M54" s="81">
        <v>75</v>
      </c>
      <c r="N54" s="81">
        <v>90</v>
      </c>
      <c r="O54" s="81">
        <v>90</v>
      </c>
      <c r="P54" s="76">
        <v>90</v>
      </c>
      <c r="R54" s="64"/>
    </row>
    <row r="55" spans="2:18" ht="13.5" thickBot="1" x14ac:dyDescent="0.25">
      <c r="D55" s="41"/>
      <c r="E55" s="41"/>
      <c r="L55" s="92">
        <v>1000000</v>
      </c>
      <c r="M55" s="93">
        <v>75</v>
      </c>
      <c r="N55" s="93">
        <v>90</v>
      </c>
      <c r="O55" s="93">
        <v>90</v>
      </c>
      <c r="P55" s="94">
        <v>90</v>
      </c>
      <c r="Q55" s="66" t="s">
        <v>163</v>
      </c>
      <c r="R55" s="64"/>
    </row>
    <row r="56" spans="2:18" x14ac:dyDescent="0.2">
      <c r="B56" s="36"/>
      <c r="C56" s="37"/>
      <c r="D56" s="37" t="s">
        <v>341</v>
      </c>
      <c r="E56" s="37"/>
      <c r="F56" s="37"/>
      <c r="G56" s="37"/>
      <c r="H56" s="37"/>
      <c r="I56" s="63"/>
      <c r="L56" s="44"/>
      <c r="R56" s="64"/>
    </row>
    <row r="57" spans="2:18" ht="13.5" thickBot="1" x14ac:dyDescent="0.25">
      <c r="B57" s="44" t="s">
        <v>265</v>
      </c>
      <c r="D57" t="s">
        <v>338</v>
      </c>
      <c r="E57" t="s">
        <v>313</v>
      </c>
      <c r="F57" t="s">
        <v>339</v>
      </c>
      <c r="G57" t="s">
        <v>340</v>
      </c>
      <c r="I57" s="71" t="s">
        <v>582</v>
      </c>
      <c r="J57" s="84"/>
      <c r="L57" s="65"/>
      <c r="M57" s="66"/>
      <c r="N57" s="66"/>
      <c r="O57" s="66"/>
      <c r="P57" s="66"/>
      <c r="Q57" s="66"/>
      <c r="R57" s="67"/>
    </row>
    <row r="58" spans="2:18" x14ac:dyDescent="0.2">
      <c r="B58" s="44" t="s">
        <v>230</v>
      </c>
      <c r="C58" t="s">
        <v>135</v>
      </c>
      <c r="D58" s="99">
        <v>100</v>
      </c>
      <c r="E58" s="99">
        <v>400</v>
      </c>
      <c r="F58" s="99">
        <v>1200</v>
      </c>
      <c r="G58" s="99">
        <v>4800</v>
      </c>
      <c r="I58" s="386">
        <f>IF(BGVL=TRUE,4,1)</f>
        <v>1</v>
      </c>
      <c r="J58" s="41"/>
    </row>
    <row r="59" spans="2:18" ht="13.5" thickBot="1" x14ac:dyDescent="0.25">
      <c r="B59" s="44"/>
      <c r="C59" t="s">
        <v>136</v>
      </c>
      <c r="D59" s="99">
        <v>200</v>
      </c>
      <c r="E59" s="99">
        <v>800</v>
      </c>
      <c r="F59" s="99">
        <v>1200</v>
      </c>
      <c r="G59" s="99">
        <v>4800</v>
      </c>
      <c r="I59" s="64"/>
    </row>
    <row r="60" spans="2:18" ht="12.75" customHeight="1" x14ac:dyDescent="0.2">
      <c r="B60" s="44"/>
      <c r="C60" t="s">
        <v>134</v>
      </c>
      <c r="D60" s="99">
        <v>3600</v>
      </c>
      <c r="E60" s="99">
        <v>3600</v>
      </c>
      <c r="F60" s="99">
        <v>4800</v>
      </c>
      <c r="G60" s="99">
        <v>4800</v>
      </c>
      <c r="I60" s="64"/>
      <c r="L60" s="68" t="s">
        <v>250</v>
      </c>
      <c r="M60" s="37"/>
      <c r="N60" s="37"/>
      <c r="O60" s="37" t="s">
        <v>251</v>
      </c>
      <c r="P60" s="37"/>
      <c r="Q60" s="37"/>
      <c r="R60" s="63"/>
    </row>
    <row r="61" spans="2:18" ht="12.75" customHeight="1" x14ac:dyDescent="0.2">
      <c r="B61" s="825" t="s">
        <v>409</v>
      </c>
      <c r="C61" s="826"/>
      <c r="D61" s="826"/>
      <c r="E61" s="826"/>
      <c r="F61" s="826"/>
      <c r="G61" s="826"/>
      <c r="H61" s="826"/>
      <c r="I61" s="827"/>
      <c r="J61" s="95"/>
      <c r="L61" s="44"/>
      <c r="O61" t="s">
        <v>332</v>
      </c>
      <c r="R61" s="64"/>
    </row>
    <row r="62" spans="2:18" ht="13.5" thickBot="1" x14ac:dyDescent="0.25">
      <c r="B62" s="828"/>
      <c r="C62" s="829"/>
      <c r="D62" s="829"/>
      <c r="E62" s="829"/>
      <c r="F62" s="829"/>
      <c r="G62" s="829"/>
      <c r="H62" s="829"/>
      <c r="I62" s="830"/>
      <c r="L62" s="44"/>
      <c r="M62" s="177" t="b">
        <v>1</v>
      </c>
      <c r="O62" t="s">
        <v>512</v>
      </c>
      <c r="R62" s="64"/>
    </row>
    <row r="63" spans="2:18" ht="13.5" thickBot="1" x14ac:dyDescent="0.25">
      <c r="L63" s="44"/>
      <c r="P63" s="179" t="s">
        <v>254</v>
      </c>
      <c r="Q63" s="99">
        <v>5</v>
      </c>
      <c r="R63" s="64" t="s">
        <v>333</v>
      </c>
    </row>
    <row r="64" spans="2:18" x14ac:dyDescent="0.2">
      <c r="B64" s="36" t="s">
        <v>342</v>
      </c>
      <c r="C64" s="37"/>
      <c r="D64" s="37"/>
      <c r="E64" s="37"/>
      <c r="F64" s="37"/>
      <c r="G64" s="37"/>
      <c r="H64" s="37"/>
      <c r="I64" s="63"/>
      <c r="L64" s="44"/>
      <c r="P64" s="179" t="s">
        <v>253</v>
      </c>
      <c r="Q64" s="99">
        <v>5</v>
      </c>
      <c r="R64" s="64" t="s">
        <v>333</v>
      </c>
    </row>
    <row r="65" spans="2:18" ht="13.5" thickBot="1" x14ac:dyDescent="0.25">
      <c r="B65" s="44" t="s">
        <v>266</v>
      </c>
      <c r="D65" t="s">
        <v>338</v>
      </c>
      <c r="E65" t="s">
        <v>313</v>
      </c>
      <c r="F65" t="s">
        <v>339</v>
      </c>
      <c r="G65" t="s">
        <v>340</v>
      </c>
      <c r="I65" s="71" t="s">
        <v>582</v>
      </c>
      <c r="L65" s="65"/>
      <c r="M65" s="66"/>
      <c r="N65" s="66"/>
      <c r="O65" s="66"/>
      <c r="P65" s="66"/>
      <c r="Q65" s="66"/>
      <c r="R65" s="67"/>
    </row>
    <row r="66" spans="2:18" ht="13.5" thickBot="1" x14ac:dyDescent="0.25">
      <c r="B66" s="44"/>
      <c r="C66" t="s">
        <v>135</v>
      </c>
      <c r="D66" s="99">
        <v>600</v>
      </c>
      <c r="E66" s="99">
        <v>600</v>
      </c>
      <c r="F66" s="99">
        <v>4900</v>
      </c>
      <c r="G66" s="99">
        <v>4900</v>
      </c>
      <c r="I66" s="386">
        <f>FaktorLD</f>
        <v>1</v>
      </c>
    </row>
    <row r="67" spans="2:18" x14ac:dyDescent="0.2">
      <c r="B67" s="44"/>
      <c r="C67" t="s">
        <v>136</v>
      </c>
      <c r="D67" s="99">
        <v>3700</v>
      </c>
      <c r="E67" s="99">
        <v>3700</v>
      </c>
      <c r="F67" s="99">
        <v>4900</v>
      </c>
      <c r="G67" s="99">
        <v>4900</v>
      </c>
      <c r="I67" s="64"/>
      <c r="L67" s="36" t="s">
        <v>337</v>
      </c>
      <c r="M67" s="37"/>
      <c r="N67" s="37"/>
      <c r="O67" s="37"/>
      <c r="P67" s="37"/>
      <c r="Q67" s="37"/>
      <c r="R67" s="63"/>
    </row>
    <row r="68" spans="2:18" x14ac:dyDescent="0.2">
      <c r="B68" s="44"/>
      <c r="C68" t="s">
        <v>134</v>
      </c>
      <c r="D68" s="99">
        <v>3700</v>
      </c>
      <c r="E68" s="99">
        <v>3700</v>
      </c>
      <c r="F68" s="99">
        <v>4900</v>
      </c>
      <c r="G68" s="99">
        <v>4900</v>
      </c>
      <c r="I68" s="64"/>
      <c r="L68" s="44" t="s">
        <v>334</v>
      </c>
      <c r="R68" s="64"/>
    </row>
    <row r="69" spans="2:18" ht="13.5" thickBot="1" x14ac:dyDescent="0.25">
      <c r="B69" s="65"/>
      <c r="C69" s="66" t="s">
        <v>559</v>
      </c>
      <c r="D69" s="66"/>
      <c r="E69" s="66"/>
      <c r="F69" s="66"/>
      <c r="G69" s="66"/>
      <c r="H69" s="66"/>
      <c r="I69" s="387" t="b">
        <v>0</v>
      </c>
      <c r="L69" s="44"/>
      <c r="R69" s="64"/>
    </row>
    <row r="70" spans="2:18" x14ac:dyDescent="0.2">
      <c r="L70" s="44"/>
      <c r="M70" s="99">
        <v>0</v>
      </c>
      <c r="N70" t="s">
        <v>312</v>
      </c>
      <c r="R70" s="64"/>
    </row>
    <row r="71" spans="2:18" ht="13.5" thickBot="1" x14ac:dyDescent="0.25">
      <c r="L71" s="44"/>
      <c r="N71" t="s">
        <v>304</v>
      </c>
      <c r="R71" s="64"/>
    </row>
    <row r="72" spans="2:18" ht="13.5" thickBot="1" x14ac:dyDescent="0.25">
      <c r="B72" s="68" t="s">
        <v>330</v>
      </c>
      <c r="C72" s="37" t="s">
        <v>220</v>
      </c>
      <c r="D72" s="37"/>
      <c r="E72" s="37"/>
      <c r="F72" s="37"/>
      <c r="G72" s="37"/>
      <c r="H72" s="37"/>
      <c r="I72" s="63"/>
      <c r="L72" s="65"/>
      <c r="M72" s="66"/>
      <c r="N72" s="66"/>
      <c r="O72" s="66"/>
      <c r="P72" s="66"/>
      <c r="Q72" s="66"/>
      <c r="R72" s="67"/>
    </row>
    <row r="73" spans="2:18" x14ac:dyDescent="0.2">
      <c r="B73" s="44"/>
      <c r="C73" t="s">
        <v>218</v>
      </c>
      <c r="G73" s="99">
        <v>10</v>
      </c>
      <c r="I73" s="213"/>
    </row>
    <row r="74" spans="2:18" ht="13.5" thickBot="1" x14ac:dyDescent="0.25">
      <c r="B74" s="65"/>
      <c r="C74" s="214" t="s">
        <v>329</v>
      </c>
      <c r="D74" s="195"/>
      <c r="E74" s="194"/>
      <c r="F74" s="194" t="s">
        <v>448</v>
      </c>
      <c r="G74" s="212">
        <v>1</v>
      </c>
      <c r="H74" s="66" t="s">
        <v>449</v>
      </c>
      <c r="I74" s="285">
        <v>0.1</v>
      </c>
      <c r="J74" t="s">
        <v>450</v>
      </c>
    </row>
    <row r="75" spans="2:18" ht="13.5" thickBot="1" x14ac:dyDescent="0.25">
      <c r="J75" t="s">
        <v>451</v>
      </c>
    </row>
    <row r="76" spans="2:18" x14ac:dyDescent="0.2">
      <c r="B76" s="68" t="s">
        <v>328</v>
      </c>
      <c r="C76" s="37"/>
      <c r="D76" s="37"/>
      <c r="E76" s="851" t="s">
        <v>271</v>
      </c>
      <c r="F76" s="851"/>
      <c r="G76" s="851"/>
      <c r="H76" s="851"/>
      <c r="I76" s="63"/>
      <c r="L76" s="68" t="s">
        <v>355</v>
      </c>
      <c r="M76" s="37" t="s">
        <v>368</v>
      </c>
      <c r="N76" s="37"/>
      <c r="O76" s="37"/>
      <c r="P76" s="37"/>
      <c r="Q76" s="37"/>
      <c r="R76" s="63"/>
    </row>
    <row r="77" spans="2:18" x14ac:dyDescent="0.2">
      <c r="B77" s="44"/>
      <c r="C77" t="s">
        <v>259</v>
      </c>
      <c r="D77" t="s">
        <v>260</v>
      </c>
      <c r="E77" s="819"/>
      <c r="F77" s="819"/>
      <c r="G77" s="819"/>
      <c r="H77" s="819"/>
      <c r="I77" s="64"/>
      <c r="L77" s="44"/>
      <c r="M77" s="836" t="s">
        <v>367</v>
      </c>
      <c r="R77" s="64"/>
    </row>
    <row r="78" spans="2:18" ht="12.75" customHeight="1" x14ac:dyDescent="0.2">
      <c r="B78" s="44"/>
      <c r="C78" s="41"/>
      <c r="D78" s="823"/>
      <c r="E78" s="823"/>
      <c r="F78" s="823"/>
      <c r="G78" s="823"/>
      <c r="H78" s="823"/>
      <c r="I78" s="824"/>
      <c r="L78" s="44" t="s">
        <v>356</v>
      </c>
      <c r="M78" s="836"/>
      <c r="N78" s="240"/>
      <c r="O78" t="s">
        <v>357</v>
      </c>
      <c r="R78" s="64"/>
    </row>
    <row r="79" spans="2:18" ht="24.95" customHeight="1" x14ac:dyDescent="0.2">
      <c r="B79" s="141" t="s">
        <v>255</v>
      </c>
      <c r="C79" s="182">
        <v>1</v>
      </c>
      <c r="D79" s="821" t="s">
        <v>558</v>
      </c>
      <c r="E79" s="821"/>
      <c r="F79" s="821"/>
      <c r="G79" s="821"/>
      <c r="H79" s="821"/>
      <c r="I79" s="822"/>
      <c r="L79" s="218" t="b">
        <v>0</v>
      </c>
      <c r="M79" s="836"/>
      <c r="N79" s="240"/>
      <c r="O79" s="219" t="b">
        <v>0</v>
      </c>
      <c r="P79" s="216"/>
      <c r="Q79" s="216"/>
      <c r="R79" s="217"/>
    </row>
    <row r="80" spans="2:18" ht="24.95" customHeight="1" x14ac:dyDescent="0.2">
      <c r="B80" s="140" t="s">
        <v>138</v>
      </c>
      <c r="C80" s="182">
        <v>2</v>
      </c>
      <c r="D80" s="821" t="s">
        <v>433</v>
      </c>
      <c r="E80" s="821"/>
      <c r="F80" s="821"/>
      <c r="G80" s="821"/>
      <c r="H80" s="821"/>
      <c r="I80" s="822"/>
      <c r="L80" s="831" t="s">
        <v>358</v>
      </c>
      <c r="M80" s="832"/>
      <c r="N80" s="833"/>
      <c r="O80" s="834" t="s">
        <v>359</v>
      </c>
      <c r="P80" s="832"/>
      <c r="Q80" s="832"/>
      <c r="R80" s="835"/>
    </row>
    <row r="81" spans="2:18" ht="24.95" customHeight="1" x14ac:dyDescent="0.2">
      <c r="B81" s="141" t="s">
        <v>352</v>
      </c>
      <c r="C81" s="182">
        <v>3</v>
      </c>
      <c r="D81" s="821" t="s">
        <v>432</v>
      </c>
      <c r="E81" s="821"/>
      <c r="F81" s="821"/>
      <c r="G81" s="821"/>
      <c r="H81" s="821"/>
      <c r="I81" s="822"/>
      <c r="L81" s="242"/>
      <c r="M81" s="243"/>
      <c r="N81" s="243"/>
      <c r="O81" s="243"/>
      <c r="P81" s="243"/>
      <c r="Q81" s="243"/>
      <c r="R81" s="244"/>
    </row>
    <row r="82" spans="2:18" ht="24.95" customHeight="1" x14ac:dyDescent="0.2">
      <c r="B82" s="140" t="s">
        <v>256</v>
      </c>
      <c r="C82" s="182">
        <v>4</v>
      </c>
      <c r="D82" s="821" t="s">
        <v>434</v>
      </c>
      <c r="E82" s="821"/>
      <c r="F82" s="821"/>
      <c r="G82" s="821"/>
      <c r="H82" s="821"/>
      <c r="I82" s="822"/>
      <c r="L82" s="245" t="b">
        <v>0</v>
      </c>
      <c r="M82" s="243"/>
      <c r="N82" s="860" t="s">
        <v>556</v>
      </c>
      <c r="O82" s="860"/>
      <c r="P82" s="860"/>
      <c r="Q82" s="860"/>
      <c r="R82" s="861"/>
    </row>
    <row r="83" spans="2:18" ht="24.95" customHeight="1" x14ac:dyDescent="0.2">
      <c r="B83" s="141" t="s">
        <v>257</v>
      </c>
      <c r="C83" s="182">
        <v>5</v>
      </c>
      <c r="D83" s="821" t="s">
        <v>594</v>
      </c>
      <c r="E83" s="821"/>
      <c r="F83" s="821"/>
      <c r="G83" s="821"/>
      <c r="H83" s="821"/>
      <c r="I83" s="822"/>
      <c r="L83" s="862" t="s">
        <v>378</v>
      </c>
      <c r="M83" s="839"/>
      <c r="N83" s="839"/>
      <c r="O83" s="839"/>
      <c r="P83" s="839"/>
      <c r="Q83" s="839"/>
      <c r="R83" s="840"/>
    </row>
    <row r="84" spans="2:18" ht="24.95" customHeight="1" x14ac:dyDescent="0.2">
      <c r="B84" s="141" t="s">
        <v>258</v>
      </c>
      <c r="C84" s="182">
        <v>6</v>
      </c>
      <c r="D84" s="821" t="s">
        <v>325</v>
      </c>
      <c r="E84" s="821"/>
      <c r="F84" s="821"/>
      <c r="G84" s="821"/>
      <c r="H84" s="821"/>
      <c r="I84" s="822"/>
      <c r="L84" s="858" t="s">
        <v>379</v>
      </c>
      <c r="M84" s="847"/>
      <c r="N84" s="847"/>
      <c r="O84" s="847"/>
      <c r="P84" s="847"/>
      <c r="Q84" s="847"/>
      <c r="R84" s="848"/>
    </row>
    <row r="85" spans="2:18" ht="24.95" customHeight="1" thickBot="1" x14ac:dyDescent="0.25">
      <c r="B85" s="141" t="s">
        <v>217</v>
      </c>
      <c r="C85" s="182">
        <v>7</v>
      </c>
      <c r="D85" s="821" t="s">
        <v>327</v>
      </c>
      <c r="E85" s="821"/>
      <c r="F85" s="821"/>
      <c r="G85" s="821"/>
      <c r="H85" s="821"/>
      <c r="I85" s="822"/>
      <c r="L85" s="859"/>
      <c r="M85" s="849"/>
      <c r="N85" s="849"/>
      <c r="O85" s="849"/>
      <c r="P85" s="849"/>
      <c r="Q85" s="849"/>
      <c r="R85" s="850"/>
    </row>
    <row r="86" spans="2:18" ht="24.95" customHeight="1" x14ac:dyDescent="0.2">
      <c r="B86" s="141" t="s">
        <v>324</v>
      </c>
      <c r="C86" s="182">
        <v>8</v>
      </c>
      <c r="D86" s="821" t="s">
        <v>326</v>
      </c>
      <c r="E86" s="821"/>
      <c r="F86" s="821"/>
      <c r="G86" s="821"/>
      <c r="H86" s="821"/>
      <c r="I86" s="822"/>
    </row>
    <row r="87" spans="2:18" ht="24.95" customHeight="1" thickBot="1" x14ac:dyDescent="0.25">
      <c r="B87" s="256" t="s">
        <v>381</v>
      </c>
      <c r="C87" s="254">
        <v>9</v>
      </c>
      <c r="D87" s="865" t="s">
        <v>386</v>
      </c>
      <c r="E87" s="866"/>
      <c r="F87" s="866"/>
      <c r="G87" s="866"/>
      <c r="H87" s="866"/>
      <c r="I87" s="867"/>
    </row>
    <row r="88" spans="2:18" ht="13.5" thickBot="1" x14ac:dyDescent="0.25">
      <c r="L88" s="193" t="s">
        <v>457</v>
      </c>
    </row>
    <row r="89" spans="2:18" x14ac:dyDescent="0.2">
      <c r="B89" s="280" t="s">
        <v>417</v>
      </c>
      <c r="C89" s="37" t="s">
        <v>418</v>
      </c>
      <c r="D89" s="37"/>
      <c r="E89" s="37"/>
      <c r="F89" s="37"/>
      <c r="G89" s="37"/>
      <c r="H89" s="37"/>
      <c r="I89" s="63"/>
    </row>
    <row r="90" spans="2:18" x14ac:dyDescent="0.2">
      <c r="B90" s="44"/>
      <c r="C90" t="s">
        <v>419</v>
      </c>
      <c r="I90" s="64"/>
      <c r="L90" t="s">
        <v>458</v>
      </c>
    </row>
    <row r="91" spans="2:18" x14ac:dyDescent="0.2">
      <c r="B91" s="44"/>
      <c r="C91" t="s">
        <v>430</v>
      </c>
      <c r="I91" s="64"/>
      <c r="M91" t="s">
        <v>469</v>
      </c>
    </row>
    <row r="92" spans="2:18" x14ac:dyDescent="0.2">
      <c r="B92" s="44"/>
      <c r="I92" s="64"/>
      <c r="M92" t="s">
        <v>500</v>
      </c>
    </row>
    <row r="93" spans="2:18" x14ac:dyDescent="0.2">
      <c r="B93" s="44"/>
      <c r="C93" t="s">
        <v>420</v>
      </c>
      <c r="E93" s="265">
        <v>1</v>
      </c>
      <c r="F93" t="s">
        <v>431</v>
      </c>
      <c r="G93" s="179" t="s">
        <v>423</v>
      </c>
      <c r="H93" s="265">
        <v>390</v>
      </c>
      <c r="I93" s="64"/>
      <c r="M93" t="s">
        <v>459</v>
      </c>
    </row>
    <row r="94" spans="2:18" x14ac:dyDescent="0.2">
      <c r="B94" s="44"/>
      <c r="C94" t="s">
        <v>421</v>
      </c>
      <c r="I94" s="64"/>
      <c r="M94" t="s">
        <v>465</v>
      </c>
    </row>
    <row r="95" spans="2:18" x14ac:dyDescent="0.2">
      <c r="B95" s="44"/>
      <c r="C95" t="s">
        <v>422</v>
      </c>
      <c r="I95" s="64"/>
      <c r="L95" t="s">
        <v>492</v>
      </c>
    </row>
    <row r="96" spans="2:18" x14ac:dyDescent="0.2">
      <c r="B96" s="44"/>
      <c r="I96" s="64"/>
      <c r="L96" t="s">
        <v>501</v>
      </c>
    </row>
    <row r="97" spans="2:13" x14ac:dyDescent="0.2">
      <c r="B97" s="44" t="s">
        <v>424</v>
      </c>
      <c r="C97" s="863" t="str">
        <f>"Bei löschwasserrückhaltepflichtigen Fachmärkten/Einkaufszentren ist generell mit einem Löschwasser-Rückhaltevolumen von "&amp;H93&amp;" m3 zu rechnen."</f>
        <v>Bei löschwasserrückhaltepflichtigen Fachmärkten/Einkaufszentren ist generell mit einem Löschwasser-Rückhaltevolumen von 390 m3 zu rechnen.</v>
      </c>
      <c r="D97" s="863"/>
      <c r="E97" s="863"/>
      <c r="F97" s="863"/>
      <c r="G97" s="863"/>
      <c r="H97" s="863"/>
      <c r="I97" s="864"/>
      <c r="M97" t="s">
        <v>460</v>
      </c>
    </row>
    <row r="98" spans="2:13" x14ac:dyDescent="0.2">
      <c r="B98" s="44"/>
      <c r="C98" s="863"/>
      <c r="D98" s="863"/>
      <c r="E98" s="863"/>
      <c r="F98" s="863"/>
      <c r="G98" s="863"/>
      <c r="H98" s="863"/>
      <c r="I98" s="864"/>
      <c r="M98" t="s">
        <v>461</v>
      </c>
    </row>
    <row r="99" spans="2:13" ht="13.5" thickBot="1" x14ac:dyDescent="0.25">
      <c r="B99" s="65"/>
      <c r="C99" s="66"/>
      <c r="D99" s="66"/>
      <c r="E99" s="66"/>
      <c r="F99" s="66"/>
      <c r="G99" s="66"/>
      <c r="H99" s="66"/>
      <c r="I99" s="67"/>
      <c r="M99" t="s">
        <v>462</v>
      </c>
    </row>
    <row r="100" spans="2:13" ht="13.5" thickBot="1" x14ac:dyDescent="0.25">
      <c r="M100" t="s">
        <v>502</v>
      </c>
    </row>
    <row r="101" spans="2:13" ht="53.25" customHeight="1" thickBot="1" x14ac:dyDescent="0.25">
      <c r="B101" s="853" t="s">
        <v>517</v>
      </c>
      <c r="C101" s="854"/>
      <c r="D101" s="855" t="s">
        <v>527</v>
      </c>
      <c r="E101" s="856"/>
      <c r="F101" s="856"/>
      <c r="G101" s="856"/>
      <c r="H101" s="856"/>
      <c r="I101" s="857"/>
      <c r="M101" t="s">
        <v>463</v>
      </c>
    </row>
    <row r="102" spans="2:13" x14ac:dyDescent="0.2">
      <c r="L102" t="s">
        <v>464</v>
      </c>
    </row>
    <row r="103" spans="2:13" x14ac:dyDescent="0.2">
      <c r="L103" t="s">
        <v>466</v>
      </c>
    </row>
    <row r="104" spans="2:13" x14ac:dyDescent="0.2">
      <c r="M104" t="s">
        <v>503</v>
      </c>
    </row>
    <row r="105" spans="2:13" x14ac:dyDescent="0.2">
      <c r="M105" t="s">
        <v>467</v>
      </c>
    </row>
    <row r="107" spans="2:13" x14ac:dyDescent="0.2">
      <c r="L107" t="s">
        <v>504</v>
      </c>
    </row>
    <row r="108" spans="2:13" x14ac:dyDescent="0.2">
      <c r="M108" t="s">
        <v>505</v>
      </c>
    </row>
    <row r="109" spans="2:13" x14ac:dyDescent="0.2">
      <c r="M109" t="s">
        <v>468</v>
      </c>
    </row>
    <row r="110" spans="2:13" x14ac:dyDescent="0.2">
      <c r="L110" t="s">
        <v>470</v>
      </c>
    </row>
    <row r="111" spans="2:13" x14ac:dyDescent="0.2">
      <c r="M111" t="s">
        <v>506</v>
      </c>
    </row>
    <row r="112" spans="2:13" x14ac:dyDescent="0.2">
      <c r="M112" t="s">
        <v>471</v>
      </c>
    </row>
    <row r="113" spans="12:13" x14ac:dyDescent="0.2">
      <c r="M113" t="s">
        <v>472</v>
      </c>
    </row>
    <row r="114" spans="12:13" x14ac:dyDescent="0.2">
      <c r="L114" t="s">
        <v>473</v>
      </c>
    </row>
    <row r="115" spans="12:13" x14ac:dyDescent="0.2">
      <c r="M115" t="s">
        <v>474</v>
      </c>
    </row>
    <row r="116" spans="12:13" x14ac:dyDescent="0.2">
      <c r="M116" t="s">
        <v>475</v>
      </c>
    </row>
    <row r="118" spans="12:13" x14ac:dyDescent="0.2">
      <c r="L118" t="s">
        <v>328</v>
      </c>
      <c r="M118" t="s">
        <v>507</v>
      </c>
    </row>
    <row r="119" spans="12:13" x14ac:dyDescent="0.2">
      <c r="M119" t="s">
        <v>508</v>
      </c>
    </row>
    <row r="120" spans="12:13" x14ac:dyDescent="0.2">
      <c r="M120" t="s">
        <v>511</v>
      </c>
    </row>
    <row r="121" spans="12:13" x14ac:dyDescent="0.2">
      <c r="L121" t="s">
        <v>476</v>
      </c>
      <c r="M121" t="s">
        <v>477</v>
      </c>
    </row>
    <row r="122" spans="12:13" x14ac:dyDescent="0.2">
      <c r="M122" t="s">
        <v>478</v>
      </c>
    </row>
    <row r="123" spans="12:13" x14ac:dyDescent="0.2">
      <c r="M123" t="s">
        <v>479</v>
      </c>
    </row>
    <row r="124" spans="12:13" x14ac:dyDescent="0.2">
      <c r="M124" t="s">
        <v>509</v>
      </c>
    </row>
    <row r="125" spans="12:13" x14ac:dyDescent="0.2">
      <c r="M125" t="s">
        <v>480</v>
      </c>
    </row>
    <row r="126" spans="12:13" x14ac:dyDescent="0.2">
      <c r="L126" t="s">
        <v>481</v>
      </c>
      <c r="M126" t="s">
        <v>482</v>
      </c>
    </row>
    <row r="127" spans="12:13" x14ac:dyDescent="0.2">
      <c r="M127" t="s">
        <v>483</v>
      </c>
    </row>
    <row r="128" spans="12:13" x14ac:dyDescent="0.2">
      <c r="M128" t="s">
        <v>484</v>
      </c>
    </row>
    <row r="129" spans="12:13" x14ac:dyDescent="0.2">
      <c r="M129" t="s">
        <v>485</v>
      </c>
    </row>
    <row r="130" spans="12:13" x14ac:dyDescent="0.2">
      <c r="L130" t="s">
        <v>486</v>
      </c>
      <c r="M130" t="s">
        <v>487</v>
      </c>
    </row>
    <row r="131" spans="12:13" x14ac:dyDescent="0.2">
      <c r="M131" t="s">
        <v>510</v>
      </c>
    </row>
    <row r="132" spans="12:13" x14ac:dyDescent="0.2">
      <c r="M132" t="s">
        <v>488</v>
      </c>
    </row>
    <row r="134" spans="12:13" x14ac:dyDescent="0.2">
      <c r="L134" t="s">
        <v>489</v>
      </c>
      <c r="M134" t="s">
        <v>490</v>
      </c>
    </row>
    <row r="135" spans="12:13" x14ac:dyDescent="0.2">
      <c r="M135" t="s">
        <v>491</v>
      </c>
    </row>
    <row r="137" spans="12:13" x14ac:dyDescent="0.2">
      <c r="L137" t="s">
        <v>493</v>
      </c>
      <c r="M137" t="s">
        <v>494</v>
      </c>
    </row>
    <row r="138" spans="12:13" x14ac:dyDescent="0.2">
      <c r="M138" t="s">
        <v>495</v>
      </c>
    </row>
  </sheetData>
  <sheetProtection password="D65F" sheet="1" objects="1" scenarios="1"/>
  <mergeCells count="28">
    <mergeCell ref="B101:C101"/>
    <mergeCell ref="D101:I101"/>
    <mergeCell ref="L84:R85"/>
    <mergeCell ref="N82:R82"/>
    <mergeCell ref="L83:R83"/>
    <mergeCell ref="C97:I98"/>
    <mergeCell ref="D87:I87"/>
    <mergeCell ref="D86:I86"/>
    <mergeCell ref="D84:I84"/>
    <mergeCell ref="D82:I82"/>
    <mergeCell ref="D83:I83"/>
    <mergeCell ref="D85:I85"/>
    <mergeCell ref="B1:J3"/>
    <mergeCell ref="B43:B44"/>
    <mergeCell ref="P18:R24"/>
    <mergeCell ref="D81:I81"/>
    <mergeCell ref="D80:I80"/>
    <mergeCell ref="D79:I79"/>
    <mergeCell ref="D78:I78"/>
    <mergeCell ref="B61:I62"/>
    <mergeCell ref="L80:N80"/>
    <mergeCell ref="O80:R80"/>
    <mergeCell ref="M77:M79"/>
    <mergeCell ref="F33:I35"/>
    <mergeCell ref="F42:I46"/>
    <mergeCell ref="G49:I53"/>
    <mergeCell ref="E76:H77"/>
    <mergeCell ref="O7:Q9"/>
  </mergeCells>
  <dataValidations count="3">
    <dataValidation type="decimal" allowBlank="1" showInputMessage="1" showErrorMessage="1" errorTitle="Faktor" error="Der Faktor muss zwischen 1 und 2 liegen" promptTitle="Faktor zulässige BA-Fläche" prompt="Wenn die Obergrenze für die Anzeige des LWR überschritten ist, wird diese, wenn im Register LWR Berechnung das Kontrollkästchen  &quot;Bewilligung der GVL liegt vor&quot; aktiviert ist, die Obergrenze um Faktor 4 erhöht." sqref="I58" xr:uid="{00000000-0002-0000-0600-000000000000}">
      <formula1>1</formula1>
      <formula2>2</formula2>
    </dataValidation>
    <dataValidation type="whole" allowBlank="1" showInputMessage="1" showErrorMessage="1" errorTitle="LWR-Pflicht" error="Hier kann nur 0 oder 1 eingetragen werden." promptTitle="StFV" prompt="LWR-Pflicht bei StFV-Betrieben" sqref="M70" xr:uid="{00000000-0002-0000-0600-000001000000}">
      <formula1>0</formula1>
      <formula2>1</formula2>
    </dataValidation>
    <dataValidation type="whole" allowBlank="1" showInputMessage="1" showErrorMessage="1" errorTitle="Falsche Eingabe" error="Es darf nur = für Nein oder 1 für Ja eigegeben werden." sqref="E93" xr:uid="{00000000-0002-0000-0600-000002000000}">
      <formula1>0</formula1>
      <formula2>1</formula2>
    </dataValidation>
  </dataValidations>
  <pageMargins left="0.7" right="0.7" top="0.78740157499999996" bottom="0.78740157499999996" header="0.3" footer="0.3"/>
  <pageSetup paperSize="9" orientation="portrait" horizontalDpi="4294967293" verticalDpi="1200" r:id="rId1"/>
  <drawing r:id="rId2"/>
  <legacyDrawing r:id="rId3"/>
  <controls>
    <mc:AlternateContent xmlns:mc="http://schemas.openxmlformats.org/markup-compatibility/2006">
      <mc:Choice Requires="x14">
        <control shapeId="7170" r:id="rId4" name="OptionButton21">
          <controlPr defaultSize="0" autoLine="0" linkedCell="M62" r:id="rId5">
            <anchor moveWithCells="1">
              <from>
                <xdr:col>12</xdr:col>
                <xdr:colOff>9525</xdr:colOff>
                <xdr:row>60</xdr:row>
                <xdr:rowOff>9525</xdr:rowOff>
              </from>
              <to>
                <xdr:col>13</xdr:col>
                <xdr:colOff>0</xdr:colOff>
                <xdr:row>63</xdr:row>
                <xdr:rowOff>152400</xdr:rowOff>
              </to>
            </anchor>
          </controlPr>
        </control>
      </mc:Choice>
      <mc:Fallback>
        <control shapeId="7170" r:id="rId4" name="OptionButton21"/>
      </mc:Fallback>
    </mc:AlternateContent>
    <mc:AlternateContent xmlns:mc="http://schemas.openxmlformats.org/markup-compatibility/2006">
      <mc:Choice Requires="x14">
        <control shapeId="7171" r:id="rId6" name="OptionButton22">
          <controlPr defaultSize="0" autoLine="0" r:id="rId7">
            <anchor moveWithCells="1">
              <from>
                <xdr:col>13</xdr:col>
                <xdr:colOff>9525</xdr:colOff>
                <xdr:row>60</xdr:row>
                <xdr:rowOff>9525</xdr:rowOff>
              </from>
              <to>
                <xdr:col>13</xdr:col>
                <xdr:colOff>1038225</xdr:colOff>
                <xdr:row>64</xdr:row>
                <xdr:rowOff>0</xdr:rowOff>
              </to>
            </anchor>
          </controlPr>
        </control>
      </mc:Choice>
      <mc:Fallback>
        <control shapeId="7171" r:id="rId6" name="OptionButton22"/>
      </mc:Fallback>
    </mc:AlternateContent>
    <mc:AlternateContent xmlns:mc="http://schemas.openxmlformats.org/markup-compatibility/2006">
      <mc:Choice Requires="x14">
        <control shapeId="7172" r:id="rId8" name="Check Box 4">
          <controlPr defaultSize="0" autoFill="0" autoLine="0" autoPict="0">
            <anchor moveWithCells="1">
              <from>
                <xdr:col>11</xdr:col>
                <xdr:colOff>28575</xdr:colOff>
                <xdr:row>78</xdr:row>
                <xdr:rowOff>19050</xdr:rowOff>
              </from>
              <to>
                <xdr:col>11</xdr:col>
                <xdr:colOff>1485900</xdr:colOff>
                <xdr:row>79</xdr:row>
                <xdr:rowOff>0</xdr:rowOff>
              </to>
            </anchor>
          </controlPr>
        </control>
      </mc:Choice>
    </mc:AlternateContent>
    <mc:AlternateContent xmlns:mc="http://schemas.openxmlformats.org/markup-compatibility/2006">
      <mc:Choice Requires="x14">
        <control shapeId="7173" r:id="rId9" name="Check Box 5">
          <controlPr defaultSize="0" autoFill="0" autoLine="0" autoPict="0">
            <anchor moveWithCells="1">
              <from>
                <xdr:col>14</xdr:col>
                <xdr:colOff>19050</xdr:colOff>
                <xdr:row>78</xdr:row>
                <xdr:rowOff>0</xdr:rowOff>
              </from>
              <to>
                <xdr:col>15</xdr:col>
                <xdr:colOff>609600</xdr:colOff>
                <xdr:row>79</xdr:row>
                <xdr:rowOff>0</xdr:rowOff>
              </to>
            </anchor>
          </controlPr>
        </control>
      </mc:Choice>
    </mc:AlternateContent>
    <mc:AlternateContent xmlns:mc="http://schemas.openxmlformats.org/markup-compatibility/2006">
      <mc:Choice Requires="x14">
        <control shapeId="7174" r:id="rId10" name="Check Box 6">
          <controlPr defaultSize="0" autoFill="0" autoLine="0" autoPict="0">
            <anchor moveWithCells="1">
              <from>
                <xdr:col>11</xdr:col>
                <xdr:colOff>38100</xdr:colOff>
                <xdr:row>81</xdr:row>
                <xdr:rowOff>9525</xdr:rowOff>
              </from>
              <to>
                <xdr:col>12</xdr:col>
                <xdr:colOff>1038225</xdr:colOff>
                <xdr:row>81</xdr:row>
                <xdr:rowOff>285750</xdr:rowOff>
              </to>
            </anchor>
          </controlPr>
        </control>
      </mc:Choice>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31</vt:i4>
      </vt:variant>
    </vt:vector>
  </HeadingPairs>
  <TitlesOfParts>
    <vt:vector size="39" baseType="lpstr">
      <vt:lpstr>Erläuterungen</vt:lpstr>
      <vt:lpstr>Anleitung für dieses Tool</vt:lpstr>
      <vt:lpstr>Checkliste</vt:lpstr>
      <vt:lpstr>Abklärung LWR</vt:lpstr>
      <vt:lpstr>LWR Berechnung</vt:lpstr>
      <vt:lpstr>Fragebogen zum LWR-Konzept</vt:lpstr>
      <vt:lpstr>Kriterientabellen</vt:lpstr>
      <vt:lpstr>Tabelle1</vt:lpstr>
      <vt:lpstr>Anteil</vt:lpstr>
      <vt:lpstr>ArtLWR2015</vt:lpstr>
      <vt:lpstr>BAGroesse</vt:lpstr>
      <vt:lpstr>BGVL</vt:lpstr>
      <vt:lpstr>Brandfaktor</vt:lpstr>
      <vt:lpstr>'Abklärung LWR'!Druckbereich</vt:lpstr>
      <vt:lpstr>'Anleitung für dieses Tool'!Druckbereich</vt:lpstr>
      <vt:lpstr>Checkliste!Druckbereich</vt:lpstr>
      <vt:lpstr>Erläuterungen!Druckbereich</vt:lpstr>
      <vt:lpstr>'Fragebogen zum LWR-Konzept'!Druckbereich</vt:lpstr>
      <vt:lpstr>'LWR Berechnung'!Druckbereich</vt:lpstr>
      <vt:lpstr>'Abklärung LWR'!Drucktitel</vt:lpstr>
      <vt:lpstr>'LWR Berechnung'!Drucktitel</vt:lpstr>
      <vt:lpstr>FaktorLD</vt:lpstr>
      <vt:lpstr>FaktorLD2</vt:lpstr>
      <vt:lpstr>GrRunden</vt:lpstr>
      <vt:lpstr>Klasse2015</vt:lpstr>
      <vt:lpstr>KlRunden</vt:lpstr>
      <vt:lpstr>Lagerart2015</vt:lpstr>
      <vt:lpstr>LDFaktor</vt:lpstr>
      <vt:lpstr>MaxMenge</vt:lpstr>
      <vt:lpstr>Meldungen</vt:lpstr>
      <vt:lpstr>Nennbedarf</vt:lpstr>
      <vt:lpstr>Nennwirk</vt:lpstr>
      <vt:lpstr>NennwirkBA</vt:lpstr>
      <vt:lpstr>ObergrenzeLWR</vt:lpstr>
      <vt:lpstr>Runden</vt:lpstr>
      <vt:lpstr>Stapelhoehe2015</vt:lpstr>
      <vt:lpstr>StFV</vt:lpstr>
      <vt:lpstr>Uebermenge</vt:lpstr>
      <vt:lpstr>Zuschlag</vt:lpstr>
    </vt:vector>
  </TitlesOfParts>
  <Company>umwelt und energie (uwe) - Kanton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Buser Christian</dc:creator>
  <cp:lastModifiedBy>Buser Christian</cp:lastModifiedBy>
  <cp:lastPrinted>2021-06-10T10:18:42Z</cp:lastPrinted>
  <dcterms:created xsi:type="dcterms:W3CDTF">2015-01-08T12:09:48Z</dcterms:created>
  <dcterms:modified xsi:type="dcterms:W3CDTF">2026-08-26T16:03:23Z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539080-ac49-460a-a191-c80f9bf9ddf9_Enabled">
    <vt:lpwstr>true</vt:lpwstr>
  </property>
  <property fmtid="{D5CDD505-2E9C-101B-9397-08002B2CF9AE}" pid="3" name="MSIP_Label_c8539080-ac49-460a-a191-c80f9bf9ddf9_SetDate">
    <vt:lpwstr>2026-08-26T15:27:11Z</vt:lpwstr>
  </property>
  <property fmtid="{D5CDD505-2E9C-101B-9397-08002B2CF9AE}" pid="4" name="MSIP_Label_c8539080-ac49-460a-a191-c80f9bf9ddf9_Method">
    <vt:lpwstr>Standard</vt:lpwstr>
  </property>
  <property fmtid="{D5CDD505-2E9C-101B-9397-08002B2CF9AE}" pid="5" name="MSIP_Label_c8539080-ac49-460a-a191-c80f9bf9ddf9_Name">
    <vt:lpwstr>intern</vt:lpwstr>
  </property>
  <property fmtid="{D5CDD505-2E9C-101B-9397-08002B2CF9AE}" pid="6" name="MSIP_Label_c8539080-ac49-460a-a191-c80f9bf9ddf9_SiteId">
    <vt:lpwstr>d2de743d-2af7-45af-9612-3f272b8824df</vt:lpwstr>
  </property>
  <property fmtid="{D5CDD505-2E9C-101B-9397-08002B2CF9AE}" pid="7" name="MSIP_Label_c8539080-ac49-460a-a191-c80f9bf9ddf9_ActionId">
    <vt:lpwstr>8c29a537-715f-4ecd-ba53-39144326ae48</vt:lpwstr>
  </property>
  <property fmtid="{D5CDD505-2E9C-101B-9397-08002B2CF9AE}" pid="8" name="MSIP_Label_c8539080-ac49-460a-a191-c80f9bf9ddf9_ContentBits">
    <vt:lpwstr>0</vt:lpwstr>
  </property>
  <property fmtid="{D5CDD505-2E9C-101B-9397-08002B2CF9AE}" pid="9" name="MSIP_Label_c8539080-ac49-460a-a191-c80f9bf9ddf9_Tag">
    <vt:lpwstr>10, 3, 0, 1</vt:lpwstr>
  </property>
</Properties>
</file>