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45.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6.xml" ContentType="application/vnd.openxmlformats-officedocument.drawing+xml"/>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defaultThemeVersion="124226"/>
  <mc:AlternateContent xmlns:mc="http://schemas.openxmlformats.org/markup-compatibility/2006">
    <mc:Choice Requires="x15">
      <x15ac:absPath xmlns:x15ac="http://schemas.microsoft.com/office/spreadsheetml/2010/11/ac" url="G:\40-ENRI\44-RIS\40-ABW-RIS\Organisation\Fachordner\Arbeitsanweisungen\Risikokataster\Fragebögen\"/>
    </mc:Choice>
  </mc:AlternateContent>
  <workbookProtection workbookAlgorithmName="SHA-512" workbookHashValue="5F4W3XTPnM8ut+XrSYBT2jylNlYftpYKkl15Mjbv1peJsEkcfTl/V+asOCUFISib6Lf2hGUN9B3LUgHDAv+p9A==" workbookSaltValue="FFgAv7su1gDbv86Apr8V6Q==" workbookSpinCount="100000" lockStructure="1"/>
  <bookViews>
    <workbookView xWindow="-15" yWindow="6960" windowWidth="28830" windowHeight="7005" tabRatio="547"/>
  </bookViews>
  <sheets>
    <sheet name="Erläuterungen" sheetId="1" r:id="rId1"/>
    <sheet name="Anleitung für dieses Tool" sheetId="2" r:id="rId2"/>
    <sheet name="Checkliste" sheetId="3" r:id="rId3"/>
    <sheet name="Abklärung LWR" sheetId="5" r:id="rId4"/>
    <sheet name="LWR Berechnung" sheetId="7" r:id="rId5"/>
    <sheet name="Fragebogen zum LWR-Konzept" sheetId="10" state="hidden" r:id="rId6"/>
    <sheet name="Kriterientabellen" sheetId="6" state="hidden" r:id="rId7"/>
    <sheet name="Tabelle1" sheetId="11" state="hidden" r:id="rId8"/>
  </sheets>
  <definedNames>
    <definedName name="Anteil">Kriterientabellen!$G$73</definedName>
    <definedName name="ArtLWR2015">Kriterientabellen!$C$28:$C$29</definedName>
    <definedName name="BAGroesse">Kriterientabellen!$D$58:$G$60</definedName>
    <definedName name="BGVL">Kriterientabellen!$I$69</definedName>
    <definedName name="Brandfaktor">Kriterientabellen!$M$13:$N$15</definedName>
    <definedName name="_xlnm.Print_Area" localSheetId="3">'Abklärung LWR'!$A$1:$M$29</definedName>
    <definedName name="_xlnm.Print_Area" localSheetId="1">'Anleitung für dieses Tool'!$A:$E</definedName>
    <definedName name="_xlnm.Print_Area" localSheetId="2">Checkliste!$B$2:$N$66</definedName>
    <definedName name="_xlnm.Print_Area" localSheetId="0">Erläuterungen!$A$1:$N$111</definedName>
    <definedName name="_xlnm.Print_Area" localSheetId="5">'Fragebogen zum LWR-Konzept'!$A$1:$I$37</definedName>
    <definedName name="_xlnm.Print_Area" localSheetId="4">'LWR Berechnung'!$A$1:$S$29</definedName>
    <definedName name="_xlnm.Print_Titles" localSheetId="3">'Abklärung LWR'!$1:$4</definedName>
    <definedName name="_xlnm.Print_Titles" localSheetId="4">'LWR Berechnung'!$1:$4</definedName>
    <definedName name="FaktorLD">Kriterientabellen!$I$58</definedName>
    <definedName name="FaktorLD2">Kriterientabellen!$I$66</definedName>
    <definedName name="GrRunden">Kriterientabellen!$Q$64</definedName>
    <definedName name="Klasse2015">Kriterientabellen!$C$12:$C$15</definedName>
    <definedName name="KlRunden">Kriterientabellen!$Q$63</definedName>
    <definedName name="Lagerart2015">Kriterientabellen!$C$7:$C$8</definedName>
    <definedName name="LDFaktor">Kriterientabellen!$D$43:$E$46</definedName>
    <definedName name="MaxMenge">Kriterientabellen!$G$74</definedName>
    <definedName name="Meldungen">Kriterientabellen!$D$79:$I$87</definedName>
    <definedName name="Nennbedarf">Kriterientabellen!$N$42:$P$43</definedName>
    <definedName name="Nennwirk">Kriterientabellen!$L$48:$P$55</definedName>
    <definedName name="NennwirkBA">Kriterientabellen!$L$48:$L$55</definedName>
    <definedName name="ObergrenzeLWR">Kriterientabellen!$D$66:$G$68</definedName>
    <definedName name="Runden">Kriterientabellen!$M$62</definedName>
    <definedName name="Stapelhoehe2015">Kriterientabellen!$D$18:$D$23</definedName>
    <definedName name="StFV">Kriterientabellen!$M$70</definedName>
    <definedName name="Uebermenge">Kriterientabellen!$I$74</definedName>
    <definedName name="Zuschlag">Kriterientabellen!$M$20:$N$24</definedName>
  </definedNames>
  <calcPr calcId="162913"/>
</workbook>
</file>

<file path=xl/calcChain.xml><?xml version="1.0" encoding="utf-8"?>
<calcChain xmlns="http://schemas.openxmlformats.org/spreadsheetml/2006/main">
  <c r="G25" i="7" l="1"/>
  <c r="B7" i="7" l="1"/>
  <c r="F7" i="7"/>
  <c r="S7" i="7"/>
  <c r="B8" i="7"/>
  <c r="F8" i="7"/>
  <c r="S8" i="7"/>
  <c r="B9" i="7"/>
  <c r="F9" i="7"/>
  <c r="BG9" i="7" s="1"/>
  <c r="BH9" i="7" s="1"/>
  <c r="S9" i="7"/>
  <c r="B10" i="7"/>
  <c r="F10" i="7"/>
  <c r="S10" i="7"/>
  <c r="B11" i="7"/>
  <c r="F11" i="7"/>
  <c r="S11" i="7"/>
  <c r="B12" i="7"/>
  <c r="F12" i="7"/>
  <c r="S12" i="7"/>
  <c r="B13" i="7"/>
  <c r="F13" i="7"/>
  <c r="S13" i="7"/>
  <c r="B14" i="7"/>
  <c r="F14" i="7"/>
  <c r="S14" i="7"/>
  <c r="B15" i="7"/>
  <c r="F15" i="7"/>
  <c r="S15" i="7"/>
  <c r="B16" i="7"/>
  <c r="F16" i="7"/>
  <c r="S16" i="7"/>
  <c r="B17" i="7"/>
  <c r="F17" i="7"/>
  <c r="S17" i="7"/>
  <c r="B18" i="7"/>
  <c r="F18" i="7"/>
  <c r="S18" i="7"/>
  <c r="A19" i="7"/>
  <c r="B19" i="7"/>
  <c r="F19" i="7"/>
  <c r="S19" i="7"/>
  <c r="BG7" i="7"/>
  <c r="BH7" i="7" s="1"/>
  <c r="U7" i="7"/>
  <c r="AA7" i="7" s="1"/>
  <c r="V7" i="7"/>
  <c r="BE7" i="7" s="1"/>
  <c r="BQ7" i="7" s="1"/>
  <c r="W7" i="7"/>
  <c r="X7" i="7"/>
  <c r="Y7" i="7"/>
  <c r="Z7" i="7"/>
  <c r="AH7" i="7"/>
  <c r="BO7" i="7" s="1"/>
  <c r="AI7" i="7"/>
  <c r="AU7" i="7"/>
  <c r="AV7" i="7"/>
  <c r="AW7" i="7"/>
  <c r="AX7" i="7"/>
  <c r="BD7" i="7"/>
  <c r="BJ7" i="7"/>
  <c r="BK7" i="7"/>
  <c r="BL7" i="7"/>
  <c r="BR7" i="7"/>
  <c r="BS7" i="7"/>
  <c r="BT7" i="7"/>
  <c r="BU7" i="7"/>
  <c r="B6" i="7"/>
  <c r="F6" i="7"/>
  <c r="BG6" i="7" s="1"/>
  <c r="BH6" i="7" s="1"/>
  <c r="S6" i="7"/>
  <c r="U6" i="7"/>
  <c r="AA6" i="7" s="1"/>
  <c r="V6" i="7"/>
  <c r="BE6" i="7" s="1"/>
  <c r="BQ6" i="7" s="1"/>
  <c r="W6" i="7"/>
  <c r="X6" i="7"/>
  <c r="Y6" i="7"/>
  <c r="Z6" i="7"/>
  <c r="AH6" i="7"/>
  <c r="BO6" i="7" s="1"/>
  <c r="AI6" i="7"/>
  <c r="AU6" i="7"/>
  <c r="AV6" i="7"/>
  <c r="AW6" i="7"/>
  <c r="AX6" i="7"/>
  <c r="BL6" i="7"/>
  <c r="BR6" i="7"/>
  <c r="BS6" i="7"/>
  <c r="BT6" i="7"/>
  <c r="BU6" i="7"/>
  <c r="B5" i="7"/>
  <c r="F5" i="7"/>
  <c r="BD5" i="7" s="1"/>
  <c r="S5" i="7"/>
  <c r="U5" i="7"/>
  <c r="AM5" i="7" s="1"/>
  <c r="V5" i="7"/>
  <c r="BE5" i="7" s="1"/>
  <c r="BQ5" i="7" s="1"/>
  <c r="W5" i="7"/>
  <c r="X5" i="7"/>
  <c r="Y5" i="7"/>
  <c r="Z5" i="7"/>
  <c r="AH5" i="7"/>
  <c r="BO5" i="7" s="1"/>
  <c r="AI5" i="7"/>
  <c r="AU5" i="7"/>
  <c r="AV5" i="7"/>
  <c r="AW5" i="7"/>
  <c r="AX5" i="7"/>
  <c r="BK5" i="7"/>
  <c r="BL5" i="7"/>
  <c r="BR5" i="7"/>
  <c r="BS5" i="7"/>
  <c r="BT5" i="7"/>
  <c r="BU5" i="7"/>
  <c r="BD8" i="7"/>
  <c r="U8" i="7"/>
  <c r="AM8" i="7" s="1"/>
  <c r="V8" i="7"/>
  <c r="BJ8" i="7" s="1"/>
  <c r="W8" i="7"/>
  <c r="X8" i="7"/>
  <c r="Y8" i="7"/>
  <c r="Z8" i="7"/>
  <c r="AH8" i="7"/>
  <c r="AI8" i="7"/>
  <c r="AU8" i="7"/>
  <c r="AV8" i="7"/>
  <c r="AW8" i="7"/>
  <c r="AX8" i="7"/>
  <c r="BE8" i="7"/>
  <c r="BQ8" i="7" s="1"/>
  <c r="BK8" i="7"/>
  <c r="BL8" i="7"/>
  <c r="BO8" i="7"/>
  <c r="BR8" i="7"/>
  <c r="BS8" i="7"/>
  <c r="BT8" i="7"/>
  <c r="BU8" i="7"/>
  <c r="U9" i="7"/>
  <c r="AM9" i="7" s="1"/>
  <c r="AN9" i="7" s="1"/>
  <c r="V9" i="7"/>
  <c r="BE9" i="7" s="1"/>
  <c r="BQ9" i="7" s="1"/>
  <c r="W9" i="7"/>
  <c r="X9" i="7"/>
  <c r="Y9" i="7"/>
  <c r="Z9" i="7"/>
  <c r="AC9" i="7"/>
  <c r="AH9" i="7"/>
  <c r="BO9" i="7" s="1"/>
  <c r="AI9" i="7"/>
  <c r="AU9" i="7"/>
  <c r="AV9" i="7"/>
  <c r="AW9" i="7"/>
  <c r="AX9" i="7"/>
  <c r="BD9" i="7"/>
  <c r="BJ9" i="7"/>
  <c r="BK9" i="7"/>
  <c r="BL9" i="7"/>
  <c r="BR9" i="7"/>
  <c r="BS9" i="7"/>
  <c r="BT9" i="7"/>
  <c r="BU9" i="7"/>
  <c r="BG10" i="7"/>
  <c r="BH10" i="7" s="1"/>
  <c r="U10" i="7"/>
  <c r="AO10" i="7" s="1"/>
  <c r="AP10" i="7" s="1"/>
  <c r="V10" i="7"/>
  <c r="BE10" i="7" s="1"/>
  <c r="BQ10" i="7" s="1"/>
  <c r="W10" i="7"/>
  <c r="X10" i="7"/>
  <c r="Y10" i="7"/>
  <c r="Z10" i="7"/>
  <c r="AC10" i="7"/>
  <c r="AH10" i="7"/>
  <c r="BO10" i="7" s="1"/>
  <c r="AI10" i="7"/>
  <c r="AK10" i="7"/>
  <c r="AU10" i="7"/>
  <c r="AV10" i="7"/>
  <c r="AW10" i="7"/>
  <c r="AX10" i="7"/>
  <c r="BJ10" i="7"/>
  <c r="BK10" i="7"/>
  <c r="BM10" i="7" s="1"/>
  <c r="BL10" i="7"/>
  <c r="BR10" i="7"/>
  <c r="BS10" i="7"/>
  <c r="BT10" i="7"/>
  <c r="BU10" i="7"/>
  <c r="AL9" i="7" l="1"/>
  <c r="BN10" i="7"/>
  <c r="AY10" i="7"/>
  <c r="AY9" i="7"/>
  <c r="AO9" i="7"/>
  <c r="AP9" i="7" s="1"/>
  <c r="AQ9" i="7" s="1"/>
  <c r="AA9" i="7"/>
  <c r="AO7" i="7"/>
  <c r="AP7" i="7" s="1"/>
  <c r="AC7" i="7"/>
  <c r="AJ9" i="7"/>
  <c r="AB9" i="7"/>
  <c r="AF9" i="7"/>
  <c r="AY7" i="7"/>
  <c r="BA7" i="7" s="1"/>
  <c r="BC7" i="7" s="1"/>
  <c r="BF7" i="7" s="1"/>
  <c r="AL7" i="7"/>
  <c r="AK7" i="7"/>
  <c r="BN7" i="7"/>
  <c r="BM7" i="7"/>
  <c r="AJ7" i="7"/>
  <c r="AB7" i="7"/>
  <c r="AM7" i="7"/>
  <c r="AN7" i="7" s="1"/>
  <c r="AO6" i="7"/>
  <c r="AP6" i="7" s="1"/>
  <c r="AC6" i="7"/>
  <c r="AL6" i="7"/>
  <c r="BK6" i="7"/>
  <c r="BJ6" i="7"/>
  <c r="BD6" i="7"/>
  <c r="AJ6" i="7"/>
  <c r="AB6" i="7"/>
  <c r="BJ5" i="7"/>
  <c r="AY5" i="7" s="1"/>
  <c r="BG5" i="7"/>
  <c r="BH5" i="7" s="1"/>
  <c r="AC5" i="7"/>
  <c r="AL5" i="7"/>
  <c r="AJ5" i="7"/>
  <c r="AB5" i="7"/>
  <c r="AO5" i="7"/>
  <c r="AP5" i="7" s="1"/>
  <c r="AA5" i="7"/>
  <c r="AN5" i="7"/>
  <c r="AK6" i="7"/>
  <c r="AM6" i="7"/>
  <c r="AN6" i="7" s="1"/>
  <c r="BG8" i="7"/>
  <c r="BH8" i="7" s="1"/>
  <c r="BM8" i="7"/>
  <c r="AC8" i="7"/>
  <c r="AL8" i="7"/>
  <c r="AJ8" i="7"/>
  <c r="AB8" i="7"/>
  <c r="AO8" i="7"/>
  <c r="AP8" i="7" s="1"/>
  <c r="AA8" i="7"/>
  <c r="AK8" i="7"/>
  <c r="AN8" i="7"/>
  <c r="BN9" i="7"/>
  <c r="BD10" i="7"/>
  <c r="AJ10" i="7"/>
  <c r="AB10" i="7"/>
  <c r="BM9" i="7"/>
  <c r="AK9" i="7"/>
  <c r="BN8" i="7"/>
  <c r="AK5" i="7"/>
  <c r="AY8" i="7"/>
  <c r="AM10" i="7"/>
  <c r="AN10" i="7" s="1"/>
  <c r="AQ10" i="7" s="1"/>
  <c r="AA10" i="7"/>
  <c r="AL10" i="7"/>
  <c r="BG13" i="7"/>
  <c r="BD17" i="7"/>
  <c r="BD18" i="7"/>
  <c r="U19" i="7"/>
  <c r="AM19" i="7" s="1"/>
  <c r="AN19" i="7" s="1"/>
  <c r="V19" i="7"/>
  <c r="BE19" i="7" s="1"/>
  <c r="BQ19" i="7" s="1"/>
  <c r="X19" i="7"/>
  <c r="Y19" i="7"/>
  <c r="Z19" i="7"/>
  <c r="AH19" i="7"/>
  <c r="BO19" i="7" s="1"/>
  <c r="AI19" i="7"/>
  <c r="AU19" i="7"/>
  <c r="AV19" i="7"/>
  <c r="AW19" i="7"/>
  <c r="AX19" i="7"/>
  <c r="BJ19" i="7"/>
  <c r="BK19" i="7"/>
  <c r="BL19" i="7"/>
  <c r="BR19" i="7"/>
  <c r="BS19" i="7"/>
  <c r="BT19" i="7"/>
  <c r="BU19" i="7"/>
  <c r="U11" i="7"/>
  <c r="AA11" i="7" s="1"/>
  <c r="V11" i="7"/>
  <c r="BE11" i="7"/>
  <c r="BQ11" i="7" s="1"/>
  <c r="W11" i="7"/>
  <c r="X11" i="7"/>
  <c r="Y11" i="7"/>
  <c r="Z11" i="7"/>
  <c r="AH11" i="7"/>
  <c r="BO11" i="7" s="1"/>
  <c r="AI11" i="7"/>
  <c r="AU11" i="7"/>
  <c r="AV11" i="7"/>
  <c r="AW11" i="7"/>
  <c r="AX11" i="7"/>
  <c r="BJ11" i="7"/>
  <c r="BK11" i="7"/>
  <c r="BL11" i="7"/>
  <c r="BR11" i="7"/>
  <c r="BS11" i="7"/>
  <c r="BT11" i="7"/>
  <c r="BU11" i="7"/>
  <c r="U12" i="7"/>
  <c r="V12" i="7"/>
  <c r="BE12" i="7" s="1"/>
  <c r="BQ12" i="7"/>
  <c r="W12" i="7"/>
  <c r="X12" i="7"/>
  <c r="Y12" i="7"/>
  <c r="Z12" i="7"/>
  <c r="AH12" i="7"/>
  <c r="BO12" i="7" s="1"/>
  <c r="AI12" i="7"/>
  <c r="AU12" i="7"/>
  <c r="AV12" i="7"/>
  <c r="AW12" i="7"/>
  <c r="AX12" i="7"/>
  <c r="BD12" i="7"/>
  <c r="BG12" i="7"/>
  <c r="BH12" i="7" s="1"/>
  <c r="BJ12" i="7"/>
  <c r="BK12" i="7"/>
  <c r="BL12" i="7"/>
  <c r="BN12" i="7" s="1"/>
  <c r="BR12" i="7"/>
  <c r="BS12" i="7"/>
  <c r="BT12" i="7"/>
  <c r="BU12" i="7"/>
  <c r="BD13" i="7"/>
  <c r="U13" i="7"/>
  <c r="AA13" i="7" s="1"/>
  <c r="V13" i="7"/>
  <c r="BE13" i="7" s="1"/>
  <c r="BQ13" i="7" s="1"/>
  <c r="W13" i="7"/>
  <c r="X13" i="7"/>
  <c r="Y13" i="7"/>
  <c r="Z13" i="7"/>
  <c r="AH13" i="7"/>
  <c r="BO13" i="7" s="1"/>
  <c r="AI13" i="7"/>
  <c r="AU13" i="7"/>
  <c r="AV13" i="7"/>
  <c r="AW13" i="7"/>
  <c r="AX13" i="7"/>
  <c r="BH13" i="7"/>
  <c r="BJ13" i="7"/>
  <c r="BK13" i="7"/>
  <c r="BL13" i="7"/>
  <c r="BR13" i="7"/>
  <c r="BS13" i="7"/>
  <c r="BT13" i="7"/>
  <c r="BU13" i="7"/>
  <c r="U14" i="7"/>
  <c r="AM14" i="7" s="1"/>
  <c r="V14" i="7"/>
  <c r="BE14" i="7" s="1"/>
  <c r="BQ14" i="7" s="1"/>
  <c r="W14" i="7"/>
  <c r="X14" i="7"/>
  <c r="Y14" i="7"/>
  <c r="Z14" i="7"/>
  <c r="AH14" i="7"/>
  <c r="BO14" i="7" s="1"/>
  <c r="AI14" i="7"/>
  <c r="AU14" i="7"/>
  <c r="AV14" i="7"/>
  <c r="AW14" i="7"/>
  <c r="AX14" i="7"/>
  <c r="BJ14" i="7"/>
  <c r="BK14" i="7"/>
  <c r="BL14" i="7"/>
  <c r="BR14" i="7"/>
  <c r="BS14" i="7"/>
  <c r="BT14" i="7"/>
  <c r="BU14" i="7"/>
  <c r="U15" i="7"/>
  <c r="AL15" i="7" s="1"/>
  <c r="V15" i="7"/>
  <c r="BE15" i="7" s="1"/>
  <c r="BQ15" i="7" s="1"/>
  <c r="X15" i="7"/>
  <c r="Y15" i="7"/>
  <c r="Z15" i="7"/>
  <c r="AH15" i="7"/>
  <c r="BO15" i="7" s="1"/>
  <c r="AI15" i="7"/>
  <c r="AU15" i="7"/>
  <c r="AV15" i="7"/>
  <c r="AW15" i="7"/>
  <c r="AX15" i="7"/>
  <c r="BJ15" i="7"/>
  <c r="BK15" i="7"/>
  <c r="BL15" i="7"/>
  <c r="BR15" i="7"/>
  <c r="BS15" i="7"/>
  <c r="BT15" i="7"/>
  <c r="BU15" i="7"/>
  <c r="BG16" i="7"/>
  <c r="BH16" i="7" s="1"/>
  <c r="U16" i="7"/>
  <c r="AB16" i="7" s="1"/>
  <c r="V16" i="7"/>
  <c r="BE16" i="7"/>
  <c r="BQ16" i="7" s="1"/>
  <c r="W16" i="7"/>
  <c r="X16" i="7"/>
  <c r="Y16" i="7"/>
  <c r="Z16" i="7"/>
  <c r="AH16" i="7"/>
  <c r="BO16" i="7" s="1"/>
  <c r="AI16" i="7"/>
  <c r="AU16" i="7"/>
  <c r="AV16" i="7"/>
  <c r="AW16" i="7"/>
  <c r="AX16" i="7"/>
  <c r="BD16" i="7"/>
  <c r="BJ16" i="7"/>
  <c r="BK16" i="7"/>
  <c r="BL16" i="7"/>
  <c r="BR16" i="7"/>
  <c r="BS16" i="7"/>
  <c r="BT16" i="7"/>
  <c r="BU16" i="7"/>
  <c r="U17" i="7"/>
  <c r="AB17" i="7" s="1"/>
  <c r="V17" i="7"/>
  <c r="BE17" i="7" s="1"/>
  <c r="BQ17" i="7" s="1"/>
  <c r="W17" i="7"/>
  <c r="X17" i="7"/>
  <c r="Y17" i="7"/>
  <c r="Z17" i="7"/>
  <c r="AH17" i="7"/>
  <c r="BO17" i="7" s="1"/>
  <c r="AI17" i="7"/>
  <c r="AU17" i="7"/>
  <c r="AV17" i="7"/>
  <c r="AW17" i="7"/>
  <c r="AX17" i="7"/>
  <c r="BG17" i="7"/>
  <c r="BH17" i="7" s="1"/>
  <c r="BJ17" i="7"/>
  <c r="BM17" i="7" s="1"/>
  <c r="BK17" i="7"/>
  <c r="BL17" i="7"/>
  <c r="BR17" i="7"/>
  <c r="BS17" i="7"/>
  <c r="BT17" i="7"/>
  <c r="BU17" i="7"/>
  <c r="U18" i="7"/>
  <c r="AB18" i="7" s="1"/>
  <c r="V18" i="7"/>
  <c r="BE18" i="7"/>
  <c r="BQ18" i="7" s="1"/>
  <c r="W18" i="7"/>
  <c r="X18" i="7"/>
  <c r="Y18" i="7"/>
  <c r="Z18" i="7"/>
  <c r="AH18" i="7"/>
  <c r="AI18" i="7"/>
  <c r="AU18" i="7"/>
  <c r="AV18" i="7"/>
  <c r="AW18" i="7"/>
  <c r="AX18" i="7"/>
  <c r="BG18" i="7"/>
  <c r="BH18" i="7"/>
  <c r="BJ18" i="7"/>
  <c r="BK18" i="7"/>
  <c r="BL18" i="7"/>
  <c r="BR18" i="7"/>
  <c r="BS18" i="7"/>
  <c r="BT18" i="7"/>
  <c r="BU18" i="7"/>
  <c r="AC11" i="7"/>
  <c r="BN14" i="7"/>
  <c r="AM15" i="7"/>
  <c r="AC16" i="7"/>
  <c r="AM16" i="7"/>
  <c r="AN16" i="7" s="1"/>
  <c r="O5" i="5"/>
  <c r="C22" i="7"/>
  <c r="H1" i="10" s="1"/>
  <c r="L1" i="10" s="1"/>
  <c r="C23" i="7"/>
  <c r="H2" i="10" s="1"/>
  <c r="L2" i="10" s="1"/>
  <c r="C25" i="7"/>
  <c r="H10" i="10" s="1"/>
  <c r="L10" i="10" s="1"/>
  <c r="C26" i="7"/>
  <c r="C27" i="7"/>
  <c r="H5" i="10" s="1"/>
  <c r="L5" i="10" s="1"/>
  <c r="G26" i="7"/>
  <c r="G22" i="7"/>
  <c r="C24" i="7"/>
  <c r="G28" i="10"/>
  <c r="G20" i="10"/>
  <c r="G35" i="10"/>
  <c r="G33" i="10"/>
  <c r="G31" i="10"/>
  <c r="G29" i="10"/>
  <c r="G27" i="10"/>
  <c r="G25" i="10"/>
  <c r="G23" i="10"/>
  <c r="G17" i="10"/>
  <c r="G19" i="10"/>
  <c r="G22" i="10"/>
  <c r="G14" i="10"/>
  <c r="G36" i="10"/>
  <c r="G34" i="10"/>
  <c r="G32" i="10"/>
  <c r="G30" i="10"/>
  <c r="G15" i="10"/>
  <c r="G26" i="10"/>
  <c r="G24" i="10"/>
  <c r="G18" i="10"/>
  <c r="G16" i="10"/>
  <c r="K56" i="3"/>
  <c r="K63" i="3"/>
  <c r="M56" i="3"/>
  <c r="M63" i="3" s="1"/>
  <c r="L56" i="3"/>
  <c r="L63" i="3"/>
  <c r="L64" i="3" s="1"/>
  <c r="M42" i="3"/>
  <c r="M62" i="3" s="1"/>
  <c r="L42" i="3"/>
  <c r="L62" i="3"/>
  <c r="K42" i="3"/>
  <c r="K62" i="3" s="1"/>
  <c r="M33" i="3"/>
  <c r="M61" i="3"/>
  <c r="M64" i="3" s="1"/>
  <c r="L33" i="3"/>
  <c r="L61" i="3"/>
  <c r="K33" i="3"/>
  <c r="K61" i="3" s="1"/>
  <c r="I33" i="3"/>
  <c r="H33" i="3"/>
  <c r="G33" i="3"/>
  <c r="J33" i="3"/>
  <c r="I58" i="6"/>
  <c r="I66" i="6" s="1"/>
  <c r="BA9" i="7" s="1"/>
  <c r="BC9" i="7" s="1"/>
  <c r="BF9" i="7" s="1"/>
  <c r="F4" i="5"/>
  <c r="E4" i="5"/>
  <c r="D4" i="5"/>
  <c r="C4" i="5"/>
  <c r="H4" i="5"/>
  <c r="G4" i="5"/>
  <c r="C97" i="6"/>
  <c r="I71" i="1"/>
  <c r="P5" i="5"/>
  <c r="O18" i="5"/>
  <c r="O17" i="5"/>
  <c r="O16" i="5"/>
  <c r="O15" i="5"/>
  <c r="O14" i="5"/>
  <c r="O13" i="5"/>
  <c r="O12" i="5"/>
  <c r="O11" i="5"/>
  <c r="O10" i="5"/>
  <c r="O9" i="5"/>
  <c r="R9" i="5" s="1"/>
  <c r="O8" i="5"/>
  <c r="O7" i="5"/>
  <c r="O6" i="5"/>
  <c r="P18" i="5"/>
  <c r="P17" i="5"/>
  <c r="P16" i="5"/>
  <c r="P15" i="5"/>
  <c r="P14" i="5"/>
  <c r="P13" i="5"/>
  <c r="R13" i="5" s="1"/>
  <c r="P12" i="5"/>
  <c r="P11" i="5"/>
  <c r="P10" i="5"/>
  <c r="P9" i="5"/>
  <c r="P8" i="5"/>
  <c r="P7" i="5"/>
  <c r="P6" i="5"/>
  <c r="Q18" i="5"/>
  <c r="R18" i="5" s="1"/>
  <c r="Q17" i="5"/>
  <c r="Q16" i="5"/>
  <c r="Q15" i="5"/>
  <c r="Q14" i="5"/>
  <c r="Q13" i="5"/>
  <c r="Q12" i="5"/>
  <c r="Q11" i="5"/>
  <c r="Q10" i="5"/>
  <c r="Q9" i="5"/>
  <c r="Q8" i="5"/>
  <c r="Q7" i="5"/>
  <c r="Q6" i="5"/>
  <c r="Q5" i="5"/>
  <c r="C14" i="6"/>
  <c r="R11" i="5" l="1"/>
  <c r="BM19" i="7"/>
  <c r="BN6" i="7"/>
  <c r="AM11" i="7"/>
  <c r="AN11" i="7" s="1"/>
  <c r="BM12" i="7"/>
  <c r="AJ11" i="7"/>
  <c r="AO18" i="7"/>
  <c r="AP18" i="7" s="1"/>
  <c r="AB11" i="7"/>
  <c r="AD11" i="7" s="1"/>
  <c r="AO11" i="7"/>
  <c r="AP11" i="7" s="1"/>
  <c r="AQ11" i="7" s="1"/>
  <c r="AR11" i="7" s="1"/>
  <c r="AY15" i="7"/>
  <c r="AZ15" i="7" s="1"/>
  <c r="BB15" i="7" s="1"/>
  <c r="AL11" i="7"/>
  <c r="AD7" i="7"/>
  <c r="AS9" i="7"/>
  <c r="AJ18" i="7"/>
  <c r="AA18" i="7"/>
  <c r="AL18" i="7"/>
  <c r="H11" i="10"/>
  <c r="L11" i="10" s="1"/>
  <c r="AJ13" i="7"/>
  <c r="AY14" i="7"/>
  <c r="AZ14" i="7" s="1"/>
  <c r="BB14" i="7" s="1"/>
  <c r="AB13" i="7"/>
  <c r="AC13" i="7"/>
  <c r="BN17" i="7"/>
  <c r="AM13" i="7"/>
  <c r="AN13" i="7" s="1"/>
  <c r="AE9" i="7"/>
  <c r="AD6" i="7"/>
  <c r="AJ17" i="7"/>
  <c r="AD9" i="7"/>
  <c r="AQ6" i="7"/>
  <c r="AS6" i="7" s="1"/>
  <c r="AK11" i="7"/>
  <c r="AL13" i="7"/>
  <c r="AE8" i="7"/>
  <c r="AZ5" i="7"/>
  <c r="BB5" i="7" s="1"/>
  <c r="R10" i="5"/>
  <c r="A10" i="5" s="1"/>
  <c r="A10" i="7" s="1"/>
  <c r="AY17" i="7"/>
  <c r="AZ17" i="7" s="1"/>
  <c r="BB17" i="7" s="1"/>
  <c r="AO13" i="7"/>
  <c r="AP13" i="7" s="1"/>
  <c r="AD10" i="7"/>
  <c r="AZ9" i="7"/>
  <c r="BB9" i="7" s="1"/>
  <c r="AZ7" i="7"/>
  <c r="BB7" i="7" s="1"/>
  <c r="BA10" i="7"/>
  <c r="BC10" i="7" s="1"/>
  <c r="BF10" i="7" s="1"/>
  <c r="AM17" i="7"/>
  <c r="AN17" i="7" s="1"/>
  <c r="AR9" i="7"/>
  <c r="AT9" i="7" s="1"/>
  <c r="AA17" i="7"/>
  <c r="AM18" i="7"/>
  <c r="AN18" i="7" s="1"/>
  <c r="AZ10" i="7"/>
  <c r="BB10" i="7" s="1"/>
  <c r="AF7" i="7"/>
  <c r="BA17" i="7"/>
  <c r="BC17" i="7" s="1"/>
  <c r="BF17" i="7" s="1"/>
  <c r="BM14" i="7"/>
  <c r="AO17" i="7"/>
  <c r="AP17" i="7" s="1"/>
  <c r="AN15" i="7"/>
  <c r="AE7" i="7"/>
  <c r="AL17" i="7"/>
  <c r="AC14" i="7"/>
  <c r="AK17" i="7"/>
  <c r="AC17" i="7"/>
  <c r="AD17" i="7" s="1"/>
  <c r="AF10" i="7"/>
  <c r="AQ7" i="7"/>
  <c r="AR7" i="7" s="1"/>
  <c r="AT7" i="7" s="1"/>
  <c r="BM5" i="7"/>
  <c r="AY6" i="7"/>
  <c r="AF6" i="7"/>
  <c r="AE6" i="7"/>
  <c r="BM6" i="7"/>
  <c r="BN5" i="7"/>
  <c r="BA5" i="7"/>
  <c r="BC5" i="7" s="1"/>
  <c r="BF5" i="7" s="1"/>
  <c r="AF5" i="7"/>
  <c r="AE5" i="7"/>
  <c r="AD5" i="7"/>
  <c r="AQ5" i="7"/>
  <c r="AS5" i="7" s="1"/>
  <c r="AF8" i="7"/>
  <c r="AD8" i="7"/>
  <c r="AQ8" i="7"/>
  <c r="AE10" i="7"/>
  <c r="AZ8" i="7"/>
  <c r="BB8" i="7" s="1"/>
  <c r="BA8" i="7"/>
  <c r="BC8" i="7" s="1"/>
  <c r="BF8" i="7" s="1"/>
  <c r="AS10" i="7"/>
  <c r="AR10" i="7"/>
  <c r="AT10" i="7" s="1"/>
  <c r="R7" i="5"/>
  <c r="A7" i="5" s="1"/>
  <c r="A7" i="7" s="1"/>
  <c r="R17" i="5"/>
  <c r="A17" i="5" s="1"/>
  <c r="A17" i="7" s="1"/>
  <c r="R5" i="5"/>
  <c r="A5" i="5" s="1"/>
  <c r="A5" i="7" s="1"/>
  <c r="BD19" i="7"/>
  <c r="BG19" i="7"/>
  <c r="BH19" i="7" s="1"/>
  <c r="BG11" i="7"/>
  <c r="BH11" i="7" s="1"/>
  <c r="BD11" i="7"/>
  <c r="A18" i="5"/>
  <c r="A18" i="7" s="1"/>
  <c r="A13" i="5"/>
  <c r="A13" i="7" s="1"/>
  <c r="R6" i="5"/>
  <c r="A6" i="5" s="1"/>
  <c r="AL12" i="7"/>
  <c r="AO12" i="7"/>
  <c r="AP12" i="7" s="1"/>
  <c r="AJ12" i="7"/>
  <c r="AA12" i="7"/>
  <c r="AB12" i="7"/>
  <c r="AM12" i="7"/>
  <c r="AN12" i="7" s="1"/>
  <c r="AK12" i="7"/>
  <c r="AA15" i="7"/>
  <c r="AB15" i="7"/>
  <c r="AO15" i="7"/>
  <c r="AP15" i="7" s="1"/>
  <c r="AC15" i="7"/>
  <c r="AJ15" i="7"/>
  <c r="AK15" i="7"/>
  <c r="AN14" i="7"/>
  <c r="BN13" i="7"/>
  <c r="AY13" i="7"/>
  <c r="BM13" i="7"/>
  <c r="R8" i="5"/>
  <c r="A8" i="5" s="1"/>
  <c r="A8" i="7" s="1"/>
  <c r="R16" i="5"/>
  <c r="A16" i="5" s="1"/>
  <c r="A16" i="7" s="1"/>
  <c r="BG15" i="7"/>
  <c r="BH15" i="7" s="1"/>
  <c r="BD15" i="7"/>
  <c r="R12" i="5"/>
  <c r="A12" i="5" s="1"/>
  <c r="A12" i="7" s="1"/>
  <c r="A11" i="5"/>
  <c r="A11" i="7" s="1"/>
  <c r="R15" i="5"/>
  <c r="A15" i="5" s="1"/>
  <c r="A15" i="7" s="1"/>
  <c r="AF11" i="7"/>
  <c r="AE11" i="7"/>
  <c r="AY18" i="7"/>
  <c r="BN18" i="7"/>
  <c r="BM18" i="7"/>
  <c r="AJ14" i="7"/>
  <c r="AO14" i="7"/>
  <c r="AP14" i="7" s="1"/>
  <c r="AK14" i="7"/>
  <c r="AA19" i="7"/>
  <c r="AO19" i="7"/>
  <c r="AP19" i="7" s="1"/>
  <c r="AQ19" i="7" s="1"/>
  <c r="AL19" i="7"/>
  <c r="AJ19" i="7"/>
  <c r="BD14" i="7"/>
  <c r="BG14" i="7"/>
  <c r="BH14" i="7" s="1"/>
  <c r="R14" i="5"/>
  <c r="A14" i="5" s="1"/>
  <c r="A14" i="7" s="1"/>
  <c r="A9" i="5"/>
  <c r="A9" i="7" s="1"/>
  <c r="K64" i="3"/>
  <c r="AK13" i="7"/>
  <c r="AL14" i="7"/>
  <c r="AB19" i="7"/>
  <c r="AA14" i="7"/>
  <c r="AB14" i="7"/>
  <c r="AK18" i="7"/>
  <c r="BO18" i="7"/>
  <c r="AY16" i="7"/>
  <c r="BN16" i="7"/>
  <c r="BM16" i="7"/>
  <c r="AO16" i="7"/>
  <c r="AP16" i="7" s="1"/>
  <c r="AQ16" i="7" s="1"/>
  <c r="AL16" i="7"/>
  <c r="AJ16" i="7"/>
  <c r="AA16" i="7"/>
  <c r="AE16" i="7" s="1"/>
  <c r="AK16" i="7"/>
  <c r="BM15" i="7"/>
  <c r="BN15" i="7"/>
  <c r="AY11" i="7"/>
  <c r="BN11" i="7"/>
  <c r="BM11" i="7"/>
  <c r="AK19" i="7"/>
  <c r="AY19" i="7"/>
  <c r="BN19" i="7"/>
  <c r="W19" i="7"/>
  <c r="AC19" i="7"/>
  <c r="W15" i="7"/>
  <c r="AC18" i="7"/>
  <c r="AE18" i="7" s="1"/>
  <c r="AC12" i="7"/>
  <c r="AY12" i="7"/>
  <c r="AS11" i="7" l="1"/>
  <c r="AF14" i="7"/>
  <c r="AQ13" i="7"/>
  <c r="AS13" i="7" s="1"/>
  <c r="AE13" i="7"/>
  <c r="BA15" i="7"/>
  <c r="BC15" i="7" s="1"/>
  <c r="BF15" i="7" s="1"/>
  <c r="AF13" i="7"/>
  <c r="BA14" i="7"/>
  <c r="BC14" i="7" s="1"/>
  <c r="BF14" i="7" s="1"/>
  <c r="AG9" i="7"/>
  <c r="BI9" i="7" s="1"/>
  <c r="AD13" i="7"/>
  <c r="AG13" i="7" s="1"/>
  <c r="BI13" i="7" s="1"/>
  <c r="AS7" i="7"/>
  <c r="AQ17" i="7"/>
  <c r="AS17" i="7" s="1"/>
  <c r="AQ15" i="7"/>
  <c r="AR15" i="7" s="1"/>
  <c r="AT15" i="7" s="1"/>
  <c r="BP7" i="7"/>
  <c r="BV7" i="7" s="1"/>
  <c r="BW7" i="7" s="1"/>
  <c r="M7" i="7" s="1"/>
  <c r="AR6" i="7"/>
  <c r="AT6" i="7" s="1"/>
  <c r="AE17" i="7"/>
  <c r="AG10" i="7"/>
  <c r="BI10" i="7" s="1"/>
  <c r="AQ12" i="7"/>
  <c r="AG7" i="7"/>
  <c r="BI7" i="7" s="1"/>
  <c r="L7" i="7"/>
  <c r="A6" i="7"/>
  <c r="BP6" i="7" s="1"/>
  <c r="BV6" i="7" s="1"/>
  <c r="BW6" i="7" s="1"/>
  <c r="AR17" i="7"/>
  <c r="AT17" i="7" s="1"/>
  <c r="AD15" i="7"/>
  <c r="AE12" i="7"/>
  <c r="AQ18" i="7"/>
  <c r="AS18" i="7" s="1"/>
  <c r="AF17" i="7"/>
  <c r="AG17" i="7" s="1"/>
  <c r="AQ14" i="7"/>
  <c r="AS14" i="7" s="1"/>
  <c r="AG5" i="7"/>
  <c r="AG6" i="7"/>
  <c r="BI6" i="7" s="1"/>
  <c r="BA6" i="7"/>
  <c r="BC6" i="7" s="1"/>
  <c r="BF6" i="7" s="1"/>
  <c r="AZ6" i="7"/>
  <c r="BB6" i="7" s="1"/>
  <c r="BP8" i="7"/>
  <c r="AR5" i="7"/>
  <c r="AT5" i="7" s="1"/>
  <c r="BP10" i="7"/>
  <c r="BP9" i="7"/>
  <c r="BP5" i="7"/>
  <c r="AG8" i="7"/>
  <c r="AR8" i="7"/>
  <c r="AS8" i="7"/>
  <c r="BP19" i="7"/>
  <c r="BP17" i="7"/>
  <c r="AS16" i="7"/>
  <c r="AR16" i="7"/>
  <c r="AT16" i="7" s="1"/>
  <c r="AR13" i="7"/>
  <c r="AT13" i="7" s="1"/>
  <c r="AF19" i="7"/>
  <c r="BP16" i="7"/>
  <c r="BP12" i="7"/>
  <c r="BP11" i="7"/>
  <c r="BP13" i="7"/>
  <c r="AT11" i="7"/>
  <c r="BP14" i="7"/>
  <c r="AZ19" i="7"/>
  <c r="BB19" i="7" s="1"/>
  <c r="BA19" i="7"/>
  <c r="BC19" i="7" s="1"/>
  <c r="BF19" i="7" s="1"/>
  <c r="AE14" i="7"/>
  <c r="AD19" i="7"/>
  <c r="AZ13" i="7"/>
  <c r="BB13" i="7" s="1"/>
  <c r="BA13" i="7"/>
  <c r="BC13" i="7" s="1"/>
  <c r="BF13" i="7" s="1"/>
  <c r="AS15" i="7"/>
  <c r="AF15" i="7"/>
  <c r="BP18" i="7"/>
  <c r="BP15" i="7"/>
  <c r="AZ12" i="7"/>
  <c r="BB12" i="7" s="1"/>
  <c r="BA12" i="7"/>
  <c r="BC12" i="7" s="1"/>
  <c r="BF12" i="7" s="1"/>
  <c r="AZ16" i="7"/>
  <c r="BB16" i="7" s="1"/>
  <c r="BA16" i="7"/>
  <c r="BC16" i="7" s="1"/>
  <c r="BF16" i="7" s="1"/>
  <c r="AE19" i="7"/>
  <c r="AE15" i="7"/>
  <c r="AF12" i="7"/>
  <c r="AS12" i="7"/>
  <c r="AR12" i="7"/>
  <c r="AT12" i="7" s="1"/>
  <c r="AF18" i="7"/>
  <c r="AD18" i="7"/>
  <c r="BA11" i="7"/>
  <c r="BC11" i="7" s="1"/>
  <c r="BF11" i="7" s="1"/>
  <c r="AZ11" i="7"/>
  <c r="BB11" i="7" s="1"/>
  <c r="AF16" i="7"/>
  <c r="AD16" i="7"/>
  <c r="AR19" i="7"/>
  <c r="AT19" i="7" s="1"/>
  <c r="AS19" i="7"/>
  <c r="AD14" i="7"/>
  <c r="AG14" i="7" s="1"/>
  <c r="BA18" i="7"/>
  <c r="BC18" i="7" s="1"/>
  <c r="BF18" i="7" s="1"/>
  <c r="AZ18" i="7"/>
  <c r="BB18" i="7" s="1"/>
  <c r="AG11" i="7"/>
  <c r="AD12" i="7"/>
  <c r="BI17" i="7" l="1"/>
  <c r="AG12" i="7"/>
  <c r="BI12" i="7" s="1"/>
  <c r="BI11" i="7"/>
  <c r="AG15" i="7"/>
  <c r="BI15" i="7" s="1"/>
  <c r="AR14" i="7"/>
  <c r="AT14" i="7" s="1"/>
  <c r="BI14" i="7" s="1"/>
  <c r="AR18" i="7"/>
  <c r="AT18" i="7" s="1"/>
  <c r="L6" i="7"/>
  <c r="L13" i="7"/>
  <c r="L9" i="7"/>
  <c r="L11" i="7"/>
  <c r="L10" i="7"/>
  <c r="L18" i="7"/>
  <c r="BV8" i="7"/>
  <c r="BW8" i="7" s="1"/>
  <c r="M8" i="7" s="1"/>
  <c r="L8" i="7"/>
  <c r="L14" i="7"/>
  <c r="L12" i="7"/>
  <c r="L17" i="7"/>
  <c r="AG18" i="7"/>
  <c r="BI18" i="7" s="1"/>
  <c r="L15" i="7"/>
  <c r="L16" i="7"/>
  <c r="L19" i="7"/>
  <c r="BI5" i="7"/>
  <c r="M6" i="7"/>
  <c r="BV5" i="7"/>
  <c r="BW5" i="7" s="1"/>
  <c r="M5" i="7" s="1"/>
  <c r="L5" i="7"/>
  <c r="BV9" i="7"/>
  <c r="BW9" i="7" s="1"/>
  <c r="M9" i="7" s="1"/>
  <c r="BV10" i="7"/>
  <c r="BW10" i="7" s="1"/>
  <c r="M10" i="7" s="1"/>
  <c r="AT8" i="7"/>
  <c r="BI8" i="7" s="1"/>
  <c r="BV19" i="7"/>
  <c r="BW19" i="7" s="1"/>
  <c r="M19" i="7" s="1"/>
  <c r="AG19" i="7"/>
  <c r="BI19" i="7" s="1"/>
  <c r="BV14" i="7"/>
  <c r="BW14" i="7" s="1"/>
  <c r="M14" i="7" s="1"/>
  <c r="BV11" i="7"/>
  <c r="BW11" i="7" s="1"/>
  <c r="M11" i="7" s="1"/>
  <c r="BV16" i="7"/>
  <c r="BW16" i="7" s="1"/>
  <c r="M16" i="7" s="1"/>
  <c r="BV15" i="7"/>
  <c r="BW15" i="7" s="1"/>
  <c r="M15" i="7" s="1"/>
  <c r="BV18" i="7"/>
  <c r="BW18" i="7" s="1"/>
  <c r="M18" i="7" s="1"/>
  <c r="AG16" i="7"/>
  <c r="BI16" i="7" s="1"/>
  <c r="BV13" i="7"/>
  <c r="BW13" i="7" s="1"/>
  <c r="M13" i="7" s="1"/>
  <c r="BV12" i="7"/>
  <c r="BW12" i="7" s="1"/>
  <c r="M12" i="7" s="1"/>
  <c r="BV17" i="7"/>
  <c r="BW17" i="7" s="1"/>
  <c r="M17" i="7" s="1"/>
  <c r="L22" i="7" l="1"/>
</calcChain>
</file>

<file path=xl/comments1.xml><?xml version="1.0" encoding="utf-8"?>
<comments xmlns="http://schemas.openxmlformats.org/spreadsheetml/2006/main">
  <authors>
    <author>Butscher Ernst</author>
  </authors>
  <commentList>
    <comment ref="L12" authorId="0" shapeId="0">
      <text>
        <r>
          <rPr>
            <b/>
            <sz val="9"/>
            <color indexed="81"/>
            <rFont val="Tahoma"/>
            <family val="2"/>
          </rPr>
          <t xml:space="preserve">Diese Checkliste ist ein Hilfsmittel für Sie, zum Erfassen der notwendigen Angaben. 
Sie müssen diese nicht zwingend ausfüllen. Verwenden Sie für jeden Brandabschnitt eine separate Checkliste, Sie können diese beliebig oft kopieren.
Wenn Sie die Checkliste verändern, achten sie darauf, dass die Berechnungsformeln noch stimmen.
</t>
        </r>
        <r>
          <rPr>
            <b/>
            <sz val="9"/>
            <color indexed="10"/>
            <rFont val="Tahoma"/>
            <family val="2"/>
          </rPr>
          <t>Achtung: Bitte löschen Sie die Beispiele, sonst werden die Einträge mit berücksichtigt.</t>
        </r>
        <r>
          <rPr>
            <sz val="9"/>
            <color indexed="81"/>
            <rFont val="Tahoma"/>
            <family val="2"/>
          </rPr>
          <t xml:space="preserve">
</t>
        </r>
      </text>
    </comment>
    <comment ref="H35" authorId="0" shapeId="0">
      <text>
        <r>
          <rPr>
            <b/>
            <sz val="9"/>
            <color indexed="81"/>
            <rFont val="Tahoma"/>
            <family val="2"/>
          </rPr>
          <t>Die Summe der Mengen der einzelnen Stoffe mit entsprechender WGK (resp. LC50) wird automatisch gebildet. Tragen Sie diese Summe im Register -&gt; Abklärung LWR in der entsprechenden Spalte beim entsprechenden Brandabschnitt ein.</t>
        </r>
      </text>
    </comment>
    <comment ref="L35" authorId="0" shapeId="0">
      <text>
        <r>
          <rPr>
            <b/>
            <sz val="9"/>
            <color indexed="81"/>
            <rFont val="Tahoma"/>
            <family val="2"/>
          </rPr>
          <t>Zu den Stoffen je WGK müssen Sie unbedingt auch noch die Menge bei der entsprechenden  Brennbarkeit eintragen. 
Hier wird dann die Summe der Stoffe mit entsprechender Brennbarkeit gebildet. Diese wird benötigt um das Löschwasser-Rückhaltevolumen zu berechnen. Diese Zahl wird weiter unten noch mit den anderen Stoffen summiert.</t>
        </r>
        <r>
          <rPr>
            <sz val="9"/>
            <color indexed="81"/>
            <rFont val="Tahoma"/>
            <family val="2"/>
          </rPr>
          <t xml:space="preserve">
</t>
        </r>
      </text>
    </comment>
    <comment ref="I40" authorId="0" shapeId="0">
      <text>
        <r>
          <rPr>
            <b/>
            <sz val="9"/>
            <color indexed="81"/>
            <rFont val="Tahoma"/>
            <family val="2"/>
          </rPr>
          <t>Diese Menge müssen Sie ebenfalls im Register-&gt; Abklärung LWR in der entprechenden Spalte des Brandabschnittes eintragen.</t>
        </r>
        <r>
          <rPr>
            <sz val="9"/>
            <color indexed="81"/>
            <rFont val="Tahoma"/>
            <family val="2"/>
          </rPr>
          <t xml:space="preserve">
</t>
        </r>
      </text>
    </comment>
    <comment ref="I41" authorId="0" shapeId="0">
      <text>
        <r>
          <rPr>
            <b/>
            <sz val="9"/>
            <color indexed="81"/>
            <rFont val="Tahoma"/>
            <family val="2"/>
          </rPr>
          <t>Diese Menge müssen Sie ebenfalls im Register-&gt; Abklärung LWR in der entprechenden Spalte des Brandabschnittes eintragen.</t>
        </r>
        <r>
          <rPr>
            <sz val="9"/>
            <color indexed="81"/>
            <rFont val="Tahoma"/>
            <family val="2"/>
          </rPr>
          <t xml:space="preserve">
</t>
        </r>
      </text>
    </comment>
    <comment ref="M48" authorId="0" shapeId="0">
      <text>
        <r>
          <rPr>
            <b/>
            <sz val="9"/>
            <color indexed="81"/>
            <rFont val="Tahoma"/>
            <family val="2"/>
          </rPr>
          <t>Hier tragen Sie bitte noch die Mengen an anderen brennbaren Stoffen wie z.B. Verpackungsmaterialien, Füllmaterialien usw. ein. Diese erhöhen die Brandlast und sind daher ebenfalls für die Berechnung des nötigen Löschwasserrückhaltevolumens relevant.</t>
        </r>
        <r>
          <rPr>
            <sz val="9"/>
            <color indexed="81"/>
            <rFont val="Tahoma"/>
            <family val="2"/>
          </rPr>
          <t xml:space="preserve">
</t>
        </r>
      </text>
    </comment>
    <comment ref="J59" authorId="0" shapeId="0">
      <text>
        <r>
          <rPr>
            <b/>
            <sz val="9"/>
            <color indexed="81"/>
            <rFont val="Tahoma"/>
            <family val="2"/>
          </rPr>
          <t>Hier wird die Summe der Menge aller Stoffe je Brennbarkeit aus den obigen Zusammenstellungen gebildet.
Diese Summe (das Total im blauen Feld) müssen Sie im Register-&gt;LWR Berechnung eintragen, dies aber nur, wenn die Auswertung im Register-&gt; Abklärung LWR ergibt, dass für diesen Brandabschnitt ein Löschwasserrückhalt notwendig ist.</t>
        </r>
        <r>
          <rPr>
            <sz val="9"/>
            <color indexed="81"/>
            <rFont val="Tahoma"/>
            <family val="2"/>
          </rPr>
          <t xml:space="preserve">
</t>
        </r>
      </text>
    </comment>
  </commentList>
</comments>
</file>

<file path=xl/comments2.xml><?xml version="1.0" encoding="utf-8"?>
<comments xmlns="http://schemas.openxmlformats.org/spreadsheetml/2006/main">
  <authors>
    <author>Butscher Ernst</author>
    <author>EBUTSCHER</author>
    <author>Christian Buser</author>
  </authors>
  <commentList>
    <comment ref="B1" authorId="0" shapeId="0">
      <text>
        <r>
          <rPr>
            <b/>
            <sz val="9"/>
            <color indexed="81"/>
            <rFont val="Tahoma"/>
            <family val="2"/>
          </rPr>
          <t xml:space="preserve">
In die pastellgrünen Felder können Daten frei eingegeben werden.
Bei den blauen Feldern können Sie nur das Häckchen setzen oder wieder entfernen.
</t>
        </r>
      </text>
    </comment>
    <comment ref="C1" authorId="0" shapeId="0">
      <text>
        <r>
          <rPr>
            <b/>
            <sz val="9"/>
            <color indexed="81"/>
            <rFont val="Tahoma"/>
            <family val="2"/>
          </rPr>
          <t>Die blauen Felder erlauben nur Eingaben aus einer vorgegebenen Liste, in die grünen Felder können Daten frei eingegeben werden.
Die roten Felder enthalten Berechnungsresultate, in diese kann nichts eingetragen werden.
Bitte füllen Sie alle Spalten in der Zeile aus</t>
        </r>
      </text>
    </comment>
    <comment ref="B3" authorId="1" shapeId="0">
      <text>
        <r>
          <rPr>
            <b/>
            <sz val="8"/>
            <color indexed="81"/>
            <rFont val="Tahoma"/>
            <family val="2"/>
          </rPr>
          <t>Hier bitte die Bezeichnung des Brandabschnittes eintragen z.B. Lagerraum 1B im Untergeschoss, Produktionshalle etc.
Wenn für diesen Bereich ein Löschwasserrückhalt notwendig ist, wird das Feld Rot eingefärbt.
In diesem Fall wird der Brandabschnitt automatisch auf das Blatt LWR-Berechnung übertragen. Dort müssen Sie zusätzliche Angaben eintragen. Das notwendige Löschwasserrückhaltevolumen wird dann automatisch berechnet und angezeigt.
Wenn kein Bereich Rot gefärbt ist, ist auch kein Löschwasserrückhalt zwingend.
Diese Bewertung beruht darauf, dass Sie alles korrekt ausgefüllt haben. Sie entbindet Sie aber nicht von der Sorgfaltspflicht und Verantwortung. Es können daraus auch keine Rechte abgeleitet werden.</t>
        </r>
        <r>
          <rPr>
            <sz val="8"/>
            <color indexed="81"/>
            <rFont val="Tahoma"/>
            <family val="2"/>
          </rPr>
          <t xml:space="preserve">
</t>
        </r>
      </text>
    </comment>
    <comment ref="C3" authorId="1" shapeId="0">
      <text>
        <r>
          <rPr>
            <b/>
            <sz val="8"/>
            <color indexed="81"/>
            <rFont val="Tahoma"/>
            <family val="2"/>
          </rPr>
          <t>Hier müssen Sie die in diesem Brandabschnitt gelagerte Gesamtmenge an wassergefärdenden Stoffen mit WGK3 eintragen.
Zählen Sie dazu die Mengen der einzelnen Stoffe mit WGK3 zusammen und geben Sie die Menge in kg ein.
Die WGK (Wassergefährdungsklasse) finden Sie im Sicherheitsdatenblatt des Produktes.</t>
        </r>
      </text>
    </comment>
    <comment ref="D3" authorId="1" shapeId="0">
      <text>
        <r>
          <rPr>
            <b/>
            <sz val="8"/>
            <color indexed="81"/>
            <rFont val="Tahoma"/>
            <family val="2"/>
          </rPr>
          <t>Hier müssen Sie die in diesem  Brandabschnitt gelagerte Gesamtmenge an wassergefärdenden Stoffen mit WGK2 eintragen.
Zählen Sie dazu die Mengen der einzelnen Stoffe mit WGK2 zusammen und geben Sie die Menge in kg ein.
Die WGK (Wassergefährdungsklasse) finden Sie im Sicherheitsdatenblatt des Produktes.</t>
        </r>
      </text>
    </comment>
    <comment ref="E3" authorId="1" shapeId="0">
      <text>
        <r>
          <rPr>
            <b/>
            <sz val="8"/>
            <color indexed="81"/>
            <rFont val="Tahoma"/>
            <family val="2"/>
          </rPr>
          <t>Hier müssen Sie die in diesem  Brandabschnitt gelagerte Gesamtmenge an wassergefärdenden Stoffen mit WGK1 eintragen.
Zählen Sie dazu die Mengen der einzelnen Stoffe mit WGK1 zusammen und geben Sie die Menge in kg ein.
Die WGK (Wassergefährdungsklasse) finden Sie im Sicherheitsdatenblatt des Produktes.</t>
        </r>
      </text>
    </comment>
    <comment ref="F3" authorId="1" shapeId="0">
      <text>
        <r>
          <rPr>
            <b/>
            <sz val="8"/>
            <color indexed="81"/>
            <rFont val="Tahoma"/>
            <family val="2"/>
          </rPr>
          <t xml:space="preserve">Hier müssen Sie die in diesem Brandabschnitt gelagerte Gesamtmenge an stark wassergefährdenden Stoffen mit einem LC50 </t>
        </r>
        <r>
          <rPr>
            <b/>
            <sz val="8"/>
            <color indexed="81"/>
            <rFont val="Arial"/>
            <family val="2"/>
          </rPr>
          <t>≤</t>
        </r>
        <r>
          <rPr>
            <b/>
            <sz val="8"/>
            <color indexed="81"/>
            <rFont val="Tahoma"/>
            <family val="2"/>
          </rPr>
          <t xml:space="preserve"> 0.1 mg/l eintragen.
Zählen Sie dazu die Mengen der einzelnen Stoffe zusammen und geben Sie die Menge in kg ein.
Den LC50 finden Sie im Sicherheitsdatenblatt des Produktes. Verwenden Sie den tiefsten gefundenen Wert.</t>
        </r>
        <r>
          <rPr>
            <sz val="8"/>
            <color indexed="81"/>
            <rFont val="Tahoma"/>
            <family val="2"/>
          </rPr>
          <t xml:space="preserve">
</t>
        </r>
      </text>
    </comment>
    <comment ref="G3" authorId="1" shapeId="0">
      <text>
        <r>
          <rPr>
            <b/>
            <sz val="8"/>
            <color indexed="81"/>
            <rFont val="Tahoma"/>
            <family val="2"/>
          </rPr>
          <t>Diese Produkte können bei einem Brand grössere Mengen wassergefährdender Stoffe freisetzen, die das Löschwasser kontaminieren.
Obwohl stark zucker-oder fetthaltige Lebensmittel nicht giftig sind, verursachen sie beim biologischen Abbau in einem Gewässer oder in der kommunalen Kläranlage eine grosse Sauerstoffzehrung. In einem Gewässer kann dies zu einem Fischsterben oder in einer Kläranlage zum Zusammenbruch der biologischen Reinigungsstufe führen. 
Hier die Summe aller entsprechenden Stoffe in kg eintragen.</t>
        </r>
        <r>
          <rPr>
            <sz val="8"/>
            <color indexed="81"/>
            <rFont val="Tahoma"/>
            <family val="2"/>
          </rPr>
          <t xml:space="preserve">
</t>
        </r>
      </text>
    </comment>
    <comment ref="H3" authorId="1" shapeId="0">
      <text>
        <r>
          <rPr>
            <b/>
            <sz val="8"/>
            <color indexed="81"/>
            <rFont val="Tahoma"/>
            <family val="2"/>
          </rPr>
          <t>Auch diese Stoffe  führen bei einem Brand zu stark kontaminiertem Löschwasser.
Hier die Summe aller entsprechender Stoffe im Brandabschnitt eintragen (in kg).</t>
        </r>
        <r>
          <rPr>
            <sz val="8"/>
            <color indexed="81"/>
            <rFont val="Tahoma"/>
            <family val="2"/>
          </rPr>
          <t xml:space="preserve">
</t>
        </r>
      </text>
    </comment>
    <comment ref="I3" authorId="1" shapeId="0">
      <text>
        <r>
          <rPr>
            <b/>
            <sz val="8"/>
            <color indexed="81"/>
            <rFont val="Tahoma"/>
            <family val="2"/>
          </rPr>
          <t>Bei einem Fachmarkt oder Einkaufszentrum sind verschiedenste Produkte vorhanden, die das Löschwasser kontaminieren können. Wenn die gesamte Verkaufsfläche mehr als 5'000 m2 beträgt, ist ein Löschwasserrückhalt notwendig. Markieren Sie in diesem Fall "Ja".
Wenn Sie noch Nebenräume wie Lager etc.  haben, führen Sie diese in den nachfogenden Zeilen auf.</t>
        </r>
      </text>
    </comment>
    <comment ref="J3" authorId="1" shapeId="0">
      <text>
        <r>
          <rPr>
            <b/>
            <sz val="8"/>
            <color indexed="81"/>
            <rFont val="Tahoma"/>
            <family val="2"/>
          </rPr>
          <t>Inertisierung:</t>
        </r>
        <r>
          <rPr>
            <sz val="8"/>
            <color indexed="81"/>
            <rFont val="Tahoma"/>
            <family val="2"/>
          </rPr>
          <t xml:space="preserve">
</t>
        </r>
        <r>
          <rPr>
            <b/>
            <sz val="8"/>
            <color indexed="81"/>
            <rFont val="Tahoma"/>
            <family val="2"/>
          </rPr>
          <t>Bei Brandschutzmassnahmen mit sauerstoffreduzierten Atmosphären fallen in der Regel keine Löschwässer an.
Bei der Inertisierung zum Brand- und Explosionsschutz wird der Luftsauerstoff durch Zugabe von Inertgas (z.B. Argon, Stickstoff, Kohlendioxid) verdrängt.</t>
        </r>
        <r>
          <rPr>
            <sz val="8"/>
            <color indexed="81"/>
            <rFont val="Tahoma"/>
            <family val="2"/>
          </rPr>
          <t xml:space="preserve">
</t>
        </r>
        <r>
          <rPr>
            <b/>
            <sz val="8"/>
            <color indexed="81"/>
            <rFont val="Tahoma"/>
            <family val="2"/>
          </rPr>
          <t>Falls der Brandabschnitt eine sauerstoffreduzierte Atmosphäre enthlält, markieren Sie "Ja".</t>
        </r>
      </text>
    </comment>
    <comment ref="K3" authorId="1" shapeId="0">
      <text>
        <r>
          <rPr>
            <b/>
            <sz val="8"/>
            <color indexed="81"/>
            <rFont val="Tahoma"/>
            <family val="2"/>
          </rPr>
          <t>Hier können Sie zusätzliche Erläuterungen oder Angaben eintragen. Falls der Brandabschnitt ein LWR benötigt, wird dieser Eintrag automatisch auf das Blatt LWR-Berechnung übertragen.</t>
        </r>
        <r>
          <rPr>
            <sz val="8"/>
            <color indexed="81"/>
            <rFont val="Tahoma"/>
            <family val="2"/>
          </rPr>
          <t xml:space="preserve">
</t>
        </r>
      </text>
    </comment>
    <comment ref="L3" authorId="1" shapeId="0">
      <text>
        <r>
          <rPr>
            <b/>
            <sz val="8"/>
            <color indexed="81"/>
            <rFont val="Tahoma"/>
            <family val="2"/>
          </rPr>
          <t>Falls für den Brandabschnitt ein Löschwasserrückhalt nötig ist, wird dies hier angezeigt. Der Brandabschnitt wird dann automatisch auf das Blatt LWR-Berechnung übertragen, wo Sie zusätzliche Angaben eintragen müssen. Das notwendige Löschwasserrückhaltevolumen wird dann automatisch berechnet und angezeigt.</t>
        </r>
      </text>
    </comment>
    <comment ref="M3" authorId="1" shapeId="0">
      <text>
        <r>
          <rPr>
            <b/>
            <sz val="8"/>
            <color indexed="81"/>
            <rFont val="Tahoma"/>
            <family val="2"/>
          </rPr>
          <t>Wenn die Auswertung ergibt, dass ein Löschwasserrückhalt nicht zwingend vorgeschrieben ist, können Sie trotzdem freiwillig einen Löschwasserrückhalt realisieren (empfohlen). In diesem Fall können sie hier ein Häkchen setzen. Dieser Bereich wird dann auf das Register LWR-Berechnung übertragen, wo Sie das nötige Volumen berechnen können.</t>
        </r>
      </text>
    </comment>
    <comment ref="B20" authorId="2" shapeId="0">
      <text>
        <r>
          <rPr>
            <b/>
            <sz val="8"/>
            <color indexed="81"/>
            <rFont val="Tahoma"/>
            <family val="2"/>
          </rPr>
          <t>Bitte füllen Sie die Angaben hier aus. Sie werden auf das Blatt LWR-Berechnung übertragen.</t>
        </r>
      </text>
    </comment>
  </commentList>
</comments>
</file>

<file path=xl/comments3.xml><?xml version="1.0" encoding="utf-8"?>
<comments xmlns="http://schemas.openxmlformats.org/spreadsheetml/2006/main">
  <authors>
    <author>Butscher Ernst</author>
    <author xml:space="preserve">EButscher </author>
    <author>EBUTSCHER</author>
    <author>Christian Buser</author>
  </authors>
  <commentList>
    <comment ref="B1" authorId="0" shapeId="0">
      <text>
        <r>
          <rPr>
            <sz val="9"/>
            <color indexed="81"/>
            <rFont val="Tahoma"/>
            <family val="2"/>
          </rPr>
          <t xml:space="preserve">
Die blauen Felder erlauben nur Eingaben aus einer vorgegebenen Liste, in die grünen Felder können Daten frei eingegeben werden.
Die roten Felder enthalten Berechnungsresultate, in diese kann nichts eingetragen werden.
Bitte füllen Sie alle Spalten in der Zeile aus</t>
        </r>
      </text>
    </comment>
    <comment ref="B3" authorId="1" shapeId="0">
      <text>
        <r>
          <rPr>
            <b/>
            <sz val="8"/>
            <color indexed="81"/>
            <rFont val="Tahoma"/>
            <family val="2"/>
          </rPr>
          <t>Die Bezeichnung des Brandabschnittes wird für diejenigen Bereiche, wo ein Löschwasserrückhalt nötig ist, automatisch übernommen.</t>
        </r>
        <r>
          <rPr>
            <sz val="8"/>
            <color indexed="81"/>
            <rFont val="Tahoma"/>
            <family val="2"/>
          </rPr>
          <t xml:space="preserve">
</t>
        </r>
      </text>
    </comment>
    <comment ref="C3" authorId="1" shapeId="0">
      <text>
        <r>
          <rPr>
            <b/>
            <sz val="8"/>
            <color indexed="81"/>
            <rFont val="Tahoma"/>
            <family val="2"/>
          </rPr>
          <t>Hier den Lagertyp aus der Liste auswählen.</t>
        </r>
        <r>
          <rPr>
            <sz val="8"/>
            <color indexed="81"/>
            <rFont val="Tahoma"/>
            <family val="2"/>
          </rPr>
          <t xml:space="preserve">
</t>
        </r>
      </text>
    </comment>
    <comment ref="D3" authorId="1" shapeId="0">
      <text>
        <r>
          <rPr>
            <b/>
            <sz val="8"/>
            <color indexed="81"/>
            <rFont val="Tahoma"/>
            <family val="2"/>
          </rPr>
          <t>Die Stapelhöhe beeinflusst das notwendige Löschwasserrückhaltevolumen. Zudem ist die zulässige  Stapelhöhe je nach Lagertyp begrenzt. Falls die Lagerhöhe den zulässigen Wert überschreitet, wird das Feld Rot.</t>
        </r>
      </text>
    </comment>
    <comment ref="E3" authorId="1" shapeId="0">
      <text>
        <r>
          <rPr>
            <b/>
            <sz val="8"/>
            <color indexed="81"/>
            <rFont val="Tahoma"/>
            <family val="2"/>
          </rPr>
          <t>Hier muss die Fläche des Brandabschnittes eingetragen werden. Vergewissern Sie sich, dass die eingetragene Flächen stimmen!</t>
        </r>
      </text>
    </comment>
    <comment ref="F3" authorId="1" shapeId="0">
      <text>
        <r>
          <rPr>
            <b/>
            <sz val="8"/>
            <color indexed="81"/>
            <rFont val="Tahoma"/>
            <family val="2"/>
          </rPr>
          <t>Die Lagerdichte, resultierend aus der Brandabschnittsfläche und den gelagerten Mengen, wird automatisch berechnet und hier angezeigt. Falls die Lagerdichte unrealistisch hoch ist, wird das Feld Rot. Die Lagerdichte wird auch für die Berechnung des LWR beigezogen (Faktor).</t>
        </r>
        <r>
          <rPr>
            <sz val="8"/>
            <color indexed="81"/>
            <rFont val="Tahoma"/>
            <family val="2"/>
          </rPr>
          <t xml:space="preserve">
</t>
        </r>
      </text>
    </comment>
    <comment ref="G3" authorId="1" shapeId="0">
      <text>
        <r>
          <rPr>
            <b/>
            <sz val="8"/>
            <color indexed="81"/>
            <rFont val="Tahoma"/>
            <family val="2"/>
          </rPr>
          <t>Standardmässig wird das LWR mit einer Lagerdichte von 1 to/m2 gerechnet (Ld 1 to/m2). Wenn die Lagerdichte deutlich geringer ist, kann mit der effektiven Lagerdichte gerechnet werden, diese wird dann allerdings festgeschrieben!
Ist die Lagerdichte deutlich grösser, sollte ebenfalls mit der effektiven Lagerdichte gerechnet werden.</t>
        </r>
      </text>
    </comment>
    <comment ref="H3" authorId="1" shapeId="0">
      <text>
        <r>
          <rPr>
            <b/>
            <sz val="8"/>
            <color indexed="81"/>
            <rFont val="Tahoma"/>
            <family val="2"/>
          </rPr>
          <t>Hier bitte die entsprechenden Brandschutzmassnahmen aus der vorgegebenen Liste auswählen. Je nach Brandschutzmassnahmen resultieren unterschiedliche Löschwasserrückhaltevolumen.
Bei bestimmten Lagertypen sind die minimalen Brandschutzmassnahmen vorgeschrieben. Werden diese nicht eingehalten, wird das Feld Rot.</t>
        </r>
      </text>
    </comment>
    <comment ref="I3" authorId="1" shapeId="0">
      <text>
        <r>
          <rPr>
            <b/>
            <sz val="8"/>
            <color indexed="81"/>
            <rFont val="Tahoma"/>
            <family val="2"/>
          </rPr>
          <t>Hier bitte die maximal gelagerten Mengen (in Tonnen) aller Stoffe, Zubereitungen und Gegenstände mit der Brennbarkeit F1/F2 eintragen.</t>
        </r>
      </text>
    </comment>
    <comment ref="J3" authorId="1" shapeId="0">
      <text>
        <r>
          <rPr>
            <b/>
            <sz val="8"/>
            <color indexed="81"/>
            <rFont val="Tahoma"/>
            <family val="2"/>
          </rPr>
          <t>Hier bitte die maximal gelagerten Mengen (in Tonnen) aller Stoffe, Zubereitungen und Gegenstände mit der Brennbarkeit F3/F4 eintragen.</t>
        </r>
        <r>
          <rPr>
            <sz val="8"/>
            <color indexed="81"/>
            <rFont val="Tahoma"/>
            <family val="2"/>
          </rPr>
          <t xml:space="preserve">
</t>
        </r>
      </text>
    </comment>
    <comment ref="K3" authorId="1" shapeId="0">
      <text>
        <r>
          <rPr>
            <b/>
            <sz val="8"/>
            <color indexed="81"/>
            <rFont val="Tahoma"/>
            <family val="2"/>
          </rPr>
          <t>Hier bitte die maximal gelagerten Mengen (in Tonnen) aller Stoffe, Zubereitungen und Gegenstände mit der Brennbarkeit F5/F6 eintragen.</t>
        </r>
        <r>
          <rPr>
            <sz val="8"/>
            <color indexed="81"/>
            <rFont val="Tahoma"/>
            <family val="2"/>
          </rPr>
          <t xml:space="preserve">
</t>
        </r>
      </text>
    </comment>
    <comment ref="L3" authorId="1" shapeId="0">
      <text>
        <r>
          <rPr>
            <b/>
            <sz val="8"/>
            <color indexed="81"/>
            <rFont val="Tahoma"/>
            <family val="2"/>
          </rPr>
          <t>Das Löschwasserrückhaltevolumen wird automatisch berechnet und hier angezeigt, sofern alle notwendigen Angaben eingetragen wurden.
 Dabei wird auch die Lagerdichte berücksichtigt.</t>
        </r>
      </text>
    </comment>
    <comment ref="M3" authorId="1" shapeId="0">
      <text>
        <r>
          <rPr>
            <b/>
            <sz val="8"/>
            <color indexed="81"/>
            <rFont val="Tahoma"/>
            <family val="2"/>
          </rPr>
          <t>Hier können Meldungen angezeigt werden, wenn gewisse Bedingungen nicht eingehalten werden. Die betroffenen Eingaben werden dabei Rot hinterlegt.</t>
        </r>
      </text>
    </comment>
    <comment ref="N3" authorId="1" shapeId="0">
      <text>
        <r>
          <rPr>
            <b/>
            <sz val="8"/>
            <color indexed="81"/>
            <rFont val="Tahoma"/>
            <family val="2"/>
          </rPr>
          <t>Hier die Ortsbezeichnung des LWR gemäss den beigelegten Plänen eintragen.</t>
        </r>
      </text>
    </comment>
    <comment ref="O3" authorId="1" shapeId="0">
      <text>
        <r>
          <rPr>
            <b/>
            <sz val="8"/>
            <color indexed="81"/>
            <rFont val="Tahoma"/>
            <family val="2"/>
          </rPr>
          <t>Hier das effektiv vorhandene LWR eintragen</t>
        </r>
        <r>
          <rPr>
            <sz val="8"/>
            <color indexed="81"/>
            <rFont val="Tahoma"/>
            <family val="2"/>
          </rPr>
          <t xml:space="preserve">
Die Volumenverdrängung durch grossflächige dichte Einrichtungen und Anlagen sowie grosse Volumina an Lagergütern (z.B. Hochregallagern, Tanks) ist angemessen anzurechnen.</t>
        </r>
      </text>
    </comment>
    <comment ref="P3" authorId="1" shapeId="0">
      <text>
        <r>
          <rPr>
            <b/>
            <sz val="8"/>
            <color indexed="81"/>
            <rFont val="Tahoma"/>
            <family val="2"/>
          </rPr>
          <t>Passive Systeme sind bei einem Ereignis direkt nutzbar (z.B. baulicher Art wie Keller, Rückhaltebecken), aktive Systeme erfordern eine Aktion (z.B. Schieber welche im Brandfall zuerst geschlossen werden müssen).</t>
        </r>
      </text>
    </comment>
    <comment ref="Q3" authorId="2" shapeId="0">
      <text>
        <r>
          <rPr>
            <b/>
            <sz val="8"/>
            <color indexed="81"/>
            <rFont val="Tahoma"/>
            <family val="2"/>
          </rPr>
          <t>Es  ist kurz zu beschreiben, wie das LW ins LWR-Volumen fliesst und/ oder wie das Löschwasser im LWR-Volumen zurückgehalten wird. Z.B. via automatische Löschwasserrückhaltebarieren bei den Türen, via Bodenabläufe in Ableitrohr, via Kanalisationsschieber und Rückstau ins LWR-Volumen, via Liftschacht und Aufbordung bei den Türen.
Weiter ist zu beschreiben, ob die technischen Einrichtungen automatisch oder manuell betätigt werden. 
Achtung: LW darf im EG nicht unkontrolliert bei Türen / Toren ins Freie gelangen, die Aussenwände müssen gegen die Hitzestrahlung und den Wasserdruck gesichert sein.</t>
        </r>
      </text>
    </comment>
    <comment ref="R3" authorId="2" shapeId="0">
      <text>
        <r>
          <rPr>
            <b/>
            <sz val="8"/>
            <color indexed="81"/>
            <rFont val="Tahoma"/>
            <family val="2"/>
          </rPr>
          <t>Falls das vorhandene Volumen kleiner ist als das erforderliche Volumen oder falls die Ableitung des Löschwassers nicht gesichert ist, sind weitere Massnahmen zu planen.</t>
        </r>
        <r>
          <rPr>
            <sz val="8"/>
            <color indexed="81"/>
            <rFont val="Tahoma"/>
            <family val="2"/>
          </rPr>
          <t xml:space="preserve">
</t>
        </r>
      </text>
    </comment>
    <comment ref="S3" authorId="1" shapeId="0">
      <text>
        <r>
          <rPr>
            <b/>
            <sz val="8"/>
            <color indexed="81"/>
            <rFont val="Tahoma"/>
            <family val="2"/>
          </rPr>
          <t>Für die Bereiche, wo ein Löschwasserrückhalt nötig ist, werden die Bemerkungen automatisch übernommen.
Sie können diese aber auch überschreiben.
Hier können auch Bemerkungen zum jeweiligen Bereich eingetragen werden. Z.B. wird nur als Zwischenlager für den Warenumschlag verwendet. Oder Tageslager neben der Produktionsanlage usw.</t>
        </r>
      </text>
    </comment>
    <comment ref="AG3" authorId="2" shapeId="0">
      <text>
        <r>
          <rPr>
            <b/>
            <sz val="8"/>
            <color indexed="81"/>
            <rFont val="Tahoma"/>
            <family val="2"/>
          </rPr>
          <t>Hier wird der Faktor für die Lagerdichte (Spalte BT) berücksichtigt</t>
        </r>
        <r>
          <rPr>
            <sz val="8"/>
            <color indexed="81"/>
            <rFont val="Tahoma"/>
            <family val="2"/>
          </rPr>
          <t xml:space="preserve">
</t>
        </r>
      </text>
    </comment>
    <comment ref="M4" authorId="2" shapeId="0">
      <text>
        <r>
          <rPr>
            <b/>
            <sz val="8"/>
            <color indexed="81"/>
            <rFont val="Tahoma"/>
            <family val="2"/>
          </rPr>
          <t>Wenn die Brandabschnittfläche nach VKF und die Obergrenze für die LWR Berechnung überschritten ist, wird das LWR-Volumen nicht angezeigt. Sie benötigen dann die Zustimmung der Gebäudeversicherung. Liegt diese vor, können Sie das Kästchen anklicken, das LWR wird dann berechnet.</t>
        </r>
        <r>
          <rPr>
            <sz val="8"/>
            <color indexed="81"/>
            <rFont val="Tahoma"/>
            <family val="2"/>
          </rPr>
          <t xml:space="preserve">
</t>
        </r>
      </text>
    </comment>
    <comment ref="B22" authorId="3" shapeId="0">
      <text>
        <r>
          <rPr>
            <b/>
            <sz val="8"/>
            <color indexed="81"/>
            <rFont val="Tahoma"/>
            <family val="2"/>
          </rPr>
          <t>Die Angaben werden vom Blatt "Abklärung übernommen</t>
        </r>
      </text>
    </comment>
  </commentList>
</comments>
</file>

<file path=xl/sharedStrings.xml><?xml version="1.0" encoding="utf-8"?>
<sst xmlns="http://schemas.openxmlformats.org/spreadsheetml/2006/main" count="802" uniqueCount="654">
  <si>
    <t>Erläuterungen:</t>
  </si>
  <si>
    <t>Warum muss Löschwasser zurückgehalten werden?</t>
  </si>
  <si>
    <t>Wann ist ein Löschwasserrückhalt notwendig?</t>
  </si>
  <si>
    <t>Wassergefährdung (wg)</t>
  </si>
  <si>
    <t>stark wg</t>
  </si>
  <si>
    <t>wg</t>
  </si>
  <si>
    <t>schwach wg</t>
  </si>
  <si>
    <t>WGK (D)</t>
  </si>
  <si>
    <t>-</t>
  </si>
  <si>
    <t>Geltungsbereich:</t>
  </si>
  <si>
    <t>Anmerkung zu den  Tabellen:</t>
  </si>
  <si>
    <t>Anmerkungen zur Berechnung des LWR:</t>
  </si>
  <si>
    <t>Zur Nutzung dieses Tools:</t>
  </si>
  <si>
    <t>Dieses Tool wird laufend verbessert und an neue Erkenntnisse angepasst. Nutzen Sie jeweils die aktuelle Version auf unserer Homepage.</t>
  </si>
  <si>
    <t>Durch den Kontakt mit Lagergütern, Brandschutt und Verbrennungsprodukten wird das Löschwasser mit verschiedenen Schadstoffen belastet.</t>
  </si>
  <si>
    <t>Löschwasser in die Umwelt, kann das gravierende Folgen haben:</t>
  </si>
  <si>
    <t>Der Brand kann auch Behälter so beeinträchtigen, dass die darin gelagerten Flüssigkeiten auslaufen. Gelangt kontaminiertes</t>
  </si>
  <si>
    <t>Fische und andere Lebewesen in Gewässern werden vergiftet.</t>
  </si>
  <si>
    <t>Schadstoffe lagern sich auf dem Grund von Gewässern ab und belasten diese über lange Zeit.</t>
  </si>
  <si>
    <t>Löschwasser gelangt ins Grundwasser und gefährdet dort das Trinkwasser.</t>
  </si>
  <si>
    <t>Mit Löschwasser kontaminierte Böden werden zu Altlasten.</t>
  </si>
  <si>
    <t>Die Reinigungsleistung der ARA nimmt ab und ihr Betrieb wird erschwert, was Gewässerverschmutzungen zur Folge haben kann.</t>
  </si>
  <si>
    <t>Solche Umweltschäden können nur mit grossem Aufwand beseitigt werden. Darum sind die Inhaberinnen und Inhaber eines Betriebs</t>
  </si>
  <si>
    <t>gesetzlich verpflichtet, belastetes Löschwasser zurückzuhalten.</t>
  </si>
  <si>
    <t>Ein Löschwasserrückhalt ist ab einer gewissen Menge wassergefährdender Stoffe und Zubereitungen pro Brandabschnitt (Mengengrenze)</t>
  </si>
  <si>
    <t>zwingend notwendig.  Grundlage für die Ermittlung der Rückhaltepflicht bilden Angaben zur Art (Wassergefährdung) und Menge der</t>
  </si>
  <si>
    <t>gelagerten gefährlichen Stoffe und Zubereitungen sowie Informationen zur Brandabschnittsbildung.</t>
  </si>
  <si>
    <t>werden, die direkt oder im Brandfall wassergefährdend werden. Der Betrieb kann sich hohe Folgekosten ersparen.</t>
  </si>
  <si>
    <t>Die Angaben zur Wassergefährdung eines Stoffes oder einer Zubereitung sind im Sicherheitsdatenblatt des Produktes zu finden. Dieses kann</t>
  </si>
  <si>
    <t>beim Händler oder im Internet bezogen werden.</t>
  </si>
  <si>
    <t>awg: allgemein wassergefährdend (z.B. Wirtschaftsdünger, Jauche, Silagesickersaft)</t>
  </si>
  <si>
    <t>und Zubereitungen nach ihrer Wassergefährdung aufgrund von toxikologischen und ökotoxikologischen Stoffeigenschaften.</t>
  </si>
  <si>
    <t>Brandabschnitt vorhanden sind. Wenn Sie z.B. mehrere Stoffe mit WGK3 im selben Brandabschnitt haben, müssen Sie die Mengen</t>
  </si>
  <si>
    <t>zusammenzählen. Lagern Stoffe und Zubereitungen unterschiedlicher Wassergefährdungsklassen in einem gemeinsamen Brandabschnitt,</t>
  </si>
  <si>
    <t>so werden die Stoffmengen in WGK 3-Äquivalente umgerechnet und miteinander addiert.</t>
  </si>
  <si>
    <t>100 kg WGK 1 = 10 kg WGK 2; 10 kg WGK 2 = 1 kg WGK 3</t>
  </si>
  <si>
    <t>Mengengrenze / BA</t>
  </si>
  <si>
    <t>50 kg</t>
  </si>
  <si>
    <t>500 kg</t>
  </si>
  <si>
    <t>5'000 kg</t>
  </si>
  <si>
    <t>50'000 kg</t>
  </si>
  <si>
    <t>stark wassergefährdend mit</t>
  </si>
  <si>
    <t xml:space="preserve"> z.B. Pestizide etc.</t>
  </si>
  <si>
    <t>Produktklasse</t>
  </si>
  <si>
    <t>Stoffe</t>
  </si>
  <si>
    <t>Mengengrenze kg</t>
  </si>
  <si>
    <t>Sonderabfälle</t>
  </si>
  <si>
    <t>entsprechend WGK</t>
  </si>
  <si>
    <t>Mineralölprodukte in Heiz- und Tankräumen oder erdverlegt</t>
  </si>
  <si>
    <t>keine Mengengrenze</t>
  </si>
  <si>
    <t>Mineralölprodukte in Tanks oder Gebinden</t>
  </si>
  <si>
    <t>Heizöl, Diesel, Benzin, Altöl, Schmier- und sonstige mineralische Oele etc.</t>
  </si>
  <si>
    <t>Säuren, Laugen, Eisenchlorid etc.</t>
  </si>
  <si>
    <t>Holz</t>
  </si>
  <si>
    <t>Spanplatten und Möbel</t>
  </si>
  <si>
    <t>Abfälle</t>
  </si>
  <si>
    <t>Lebensmittel</t>
  </si>
  <si>
    <t>&gt;5'000 m2 Verkaufsfläche</t>
  </si>
  <si>
    <t>nicht brennbare Flüssigkeiten in Lagern mit 100 % Auffangvolumen in separatem Brandabschnitt ohne Brandlast</t>
  </si>
  <si>
    <t>Grundsätzlich liegt es in der Verantwortung jedes Betreibers, dass auch im Brandfall die Umwelt nicht geschädigt wird. Auch wenn</t>
  </si>
  <si>
    <t>Löschwasser-Rückhaltemassnahmen sind in jedem Betrieb sinnvoll, wo Flüssigkeiten oder Feststoffe verwendet oder gelagert</t>
  </si>
  <si>
    <t>Als wichtiges Arbeitsmittel für die Beurteilung der brandschutzrelevanten Belange ist die Brandschutzrichtlinie „Gefährliche Stoffe (26-15)“ der VKF beizuziehen.</t>
  </si>
  <si>
    <t>Brandgefährlichkeit</t>
  </si>
  <si>
    <t xml:space="preserve">(= Globally Harmonized System) je nach Eigenschaften in so genannte H-Sätze eingeteilt (H = hazard). Die H-Sätze für die Festlegung der </t>
  </si>
  <si>
    <t xml:space="preserve"> Tabelle aufgelistet.</t>
  </si>
  <si>
    <t>H224</t>
  </si>
  <si>
    <t>H225</t>
  </si>
  <si>
    <t>entzündbare Flüssigkeit und Dampf</t>
  </si>
  <si>
    <t>H226</t>
  </si>
  <si>
    <t>Brennbare Stoffe (ohne GHS-Klassierung)</t>
  </si>
  <si>
    <t>Flp. &gt; 60 °C – 100 °C</t>
  </si>
  <si>
    <t>Flp. &gt; 100 °C</t>
  </si>
  <si>
    <t>F5/F6</t>
  </si>
  <si>
    <t>Eigenschaften der Stoffe und Zubereitungen</t>
  </si>
  <si>
    <t>Klassierung Kurzform</t>
  </si>
  <si>
    <t>Kriterien (Flp.:Flammpunkt, Sdp.: Siedepunkt</t>
  </si>
  <si>
    <t>H Satz</t>
  </si>
  <si>
    <t>Flp. Nicht bestimmbar schwer/nicht brennbar</t>
  </si>
  <si>
    <t>leicht entzündbare Flüssigkeit und Dampf</t>
  </si>
  <si>
    <t>extrem entzündbare Flüssigkeit und Dampf</t>
  </si>
  <si>
    <t>Mengengrenze entsprechend WGK</t>
  </si>
  <si>
    <t>Wie hoch sind die Mengengrenzen?</t>
  </si>
  <si>
    <t>Die Mengengrenzen gelten immer für die Summe der Stoffe mit den gleichen Eigenschaften, die im selben</t>
  </si>
  <si>
    <t>* gemäss „Lagerung gefährlicher Stoffe“ – Leitfaden für die Praxis.</t>
  </si>
  <si>
    <t>Lagerklasse 3 *</t>
  </si>
  <si>
    <t>Berechnungsgrundlagen:</t>
  </si>
  <si>
    <t>Bezeichnung Brandabschnitt</t>
  </si>
  <si>
    <t>Lagerart (Block-/Regal-/Hochregallager)</t>
  </si>
  <si>
    <t>Stapelhöhe</t>
  </si>
  <si>
    <t>m</t>
  </si>
  <si>
    <t>m2</t>
  </si>
  <si>
    <t>Brandschutzmassnahme</t>
  </si>
  <si>
    <t>Bemerkungen:</t>
  </si>
  <si>
    <t>kg</t>
  </si>
  <si>
    <t>Stoffbezeichnung</t>
  </si>
  <si>
    <t>Inhaltsstoffe</t>
  </si>
  <si>
    <r>
      <t xml:space="preserve">LC50 </t>
    </r>
    <r>
      <rPr>
        <b/>
        <sz val="11"/>
        <color indexed="8"/>
        <rFont val="Arial"/>
        <family val="2"/>
      </rPr>
      <t>≤</t>
    </r>
    <r>
      <rPr>
        <b/>
        <sz val="11"/>
        <color indexed="8"/>
        <rFont val="Calibri"/>
        <family val="2"/>
      </rPr>
      <t xml:space="preserve"> 0.1</t>
    </r>
  </si>
  <si>
    <t>WGK 3</t>
  </si>
  <si>
    <t>WGK 2</t>
  </si>
  <si>
    <t>WGK1</t>
  </si>
  <si>
    <t>F1/F2</t>
  </si>
  <si>
    <t>F3/F4</t>
  </si>
  <si>
    <t>Beispiel: Desinfektionsmittel</t>
  </si>
  <si>
    <t>Javellewasser (Natriumhypochlorit) &gt;5% freies Chlor</t>
  </si>
  <si>
    <t>Typ</t>
  </si>
  <si>
    <t>Brandabschnitt</t>
  </si>
  <si>
    <t>Menge wassergefährdender Stoffe in kg eintragen</t>
  </si>
  <si>
    <t>Stoffe mit LC50 ≤ 0.1 mg/l</t>
  </si>
  <si>
    <t>Bemerkungen</t>
  </si>
  <si>
    <t>Auswertung</t>
  </si>
  <si>
    <t>Verweis</t>
  </si>
  <si>
    <t>Lagermenge WGK 3</t>
  </si>
  <si>
    <t>Lagermenge WGK 2</t>
  </si>
  <si>
    <t xml:space="preserve">Lagermenge an Stoffen mit einem LC50 ≤ 0.1 mg/l </t>
  </si>
  <si>
    <t>Fachmarkt oder Einkaufszentrum mit mehr als 5000 m2 Fläche.</t>
  </si>
  <si>
    <t>LC50</t>
  </si>
  <si>
    <t>Fadchmarkt/Einkaufszentrum</t>
  </si>
  <si>
    <t>Ja</t>
  </si>
  <si>
    <t>Geoportal Kanton Luzern</t>
  </si>
  <si>
    <t>Das Gewässerschutzgesetz verlangt, dass Ihr Betrieb alle nach den Umständen gebotene Sorgfalt anwendet, um nachteilige</t>
  </si>
  <si>
    <t>Einwirkungen auf die Gewässer zu vermeiden. Diese Sorgfaltspflicht gilt immer.</t>
  </si>
  <si>
    <t>Auswahllisten</t>
  </si>
  <si>
    <t>Lagerart</t>
  </si>
  <si>
    <t>Blocklager</t>
  </si>
  <si>
    <t>Regallager</t>
  </si>
  <si>
    <t>Brandschutzkonzept</t>
  </si>
  <si>
    <t>Stapelhöhe m</t>
  </si>
  <si>
    <t>Art LWR</t>
  </si>
  <si>
    <t>aktiv</t>
  </si>
  <si>
    <t>passiv</t>
  </si>
  <si>
    <t>WGK3</t>
  </si>
  <si>
    <t>WGK2</t>
  </si>
  <si>
    <t>Mengengrenzen kg</t>
  </si>
  <si>
    <t>max. Lagerdichte t/m2</t>
  </si>
  <si>
    <t>max. Lagerhöhe m</t>
  </si>
  <si>
    <t>F5/6</t>
  </si>
  <si>
    <t>F1/2</t>
  </si>
  <si>
    <t>F3/4</t>
  </si>
  <si>
    <t>Diese Angaben werden für die Berechnung des LWR, für die Anzeige der Auswahllisten, Prüfungen und Meldetexte verwendet. Änderungen dieser Werte sind direkt wirksam. Es können nur Werte in grünen Feldern geändert werden</t>
  </si>
  <si>
    <t>Regallager ohne Sprinkler</t>
  </si>
  <si>
    <t>Tabellen für Berechnung LWR</t>
  </si>
  <si>
    <t>Block und Regallager ohne Sprinkler</t>
  </si>
  <si>
    <t>Berechnung:</t>
  </si>
  <si>
    <t>V=b*(l+z)*qf*tf*Ab</t>
  </si>
  <si>
    <t>Brandfaktor b:</t>
  </si>
  <si>
    <t>Zuschlag z zum Wasserbedarf,  Blocklager ohne Sprinkler</t>
  </si>
  <si>
    <t>z</t>
  </si>
  <si>
    <t>bis</t>
  </si>
  <si>
    <t>ab</t>
  </si>
  <si>
    <t>Für qF und tF wird ein Polynom verwendet;</t>
  </si>
  <si>
    <t>tF = 0.3*BA</t>
  </si>
  <si>
    <t>Block und Regallager mit Sprinkler</t>
  </si>
  <si>
    <t>V=qSP*tN*Aw</t>
  </si>
  <si>
    <t>ist sie eine Konstante von 250 m2</t>
  </si>
  <si>
    <t>F1-F4</t>
  </si>
  <si>
    <t>50-250</t>
  </si>
  <si>
    <t>&gt;250</t>
  </si>
  <si>
    <t>Zwischenwerte rechnen</t>
  </si>
  <si>
    <t>Nennwirkzeit tN</t>
  </si>
  <si>
    <t>&lt;6</t>
  </si>
  <si>
    <t>&lt;9</t>
  </si>
  <si>
    <t>&lt;12</t>
  </si>
  <si>
    <t>&gt;12</t>
  </si>
  <si>
    <t>Lagerhöhe m</t>
  </si>
  <si>
    <t>Für Test notwendig!</t>
  </si>
  <si>
    <t>Fläche Ab</t>
  </si>
  <si>
    <t>Ab</t>
  </si>
  <si>
    <t>Name des Betriebes:</t>
  </si>
  <si>
    <t>Postadresse:</t>
  </si>
  <si>
    <t>Name der verantwortlichen Person:</t>
  </si>
  <si>
    <t>Telefon:</t>
  </si>
  <si>
    <t>Datum:</t>
  </si>
  <si>
    <t>Gewässerschutzbereich (Geoportal):</t>
  </si>
  <si>
    <t>Angaben zum Lager</t>
  </si>
  <si>
    <t>Brandschutz-massnahmen</t>
  </si>
  <si>
    <t>Brennbarkeit und Menge
(in Tonnen)</t>
  </si>
  <si>
    <t>Erforderliches Löschwasserrückhaltevolumen</t>
  </si>
  <si>
    <t>Angaben zum Löschwasserrückhalt</t>
  </si>
  <si>
    <t>Blocklager/Regallager</t>
  </si>
  <si>
    <t>mit Sprinkler</t>
  </si>
  <si>
    <t>Tests</t>
  </si>
  <si>
    <t>Test Lagerdichte</t>
  </si>
  <si>
    <t>Verweise</t>
  </si>
  <si>
    <t xml:space="preserve">Stapelhöhe kleiner als m </t>
  </si>
  <si>
    <t>Lagerdichte in t pro m2, wird automatisch berechnet</t>
  </si>
  <si>
    <t>Berechnung mit Lagerdichte</t>
  </si>
  <si>
    <t>F1/F2: leicht entzündlich, 
Lagermenge in Tonnen</t>
  </si>
  <si>
    <t>F3/F4: leicht brennbar,
Lagermenge in Tonnen</t>
  </si>
  <si>
    <t>F5/F6: schwer Brennbar, 
Lagermenge in Tonnen</t>
  </si>
  <si>
    <t>in m3 , wird automatisch berechnet</t>
  </si>
  <si>
    <t>Ort des LWR-Volumens, Ortsbezeichnung gemäss Plan</t>
  </si>
  <si>
    <r>
      <t>effektiv vorhandenes LWR in m</t>
    </r>
    <r>
      <rPr>
        <b/>
        <vertAlign val="superscript"/>
        <sz val="10"/>
        <color indexed="63"/>
        <rFont val="Arial"/>
        <family val="2"/>
      </rPr>
      <t>3</t>
    </r>
  </si>
  <si>
    <t>Art des LWR Rückhaltes</t>
  </si>
  <si>
    <t>Wie gelangt das LW in das LWR-Vomumen?</t>
  </si>
  <si>
    <t>Welche zusätzlichen Massnahmen sind geplant?</t>
  </si>
  <si>
    <t>Brandfaktor b für F3/4</t>
  </si>
  <si>
    <t>Brandfaktor b für F5/6</t>
  </si>
  <si>
    <t>Zuschlag z</t>
  </si>
  <si>
    <t>qF</t>
  </si>
  <si>
    <t>tF</t>
  </si>
  <si>
    <t>LWR F1/2</t>
  </si>
  <si>
    <t>LWR F3/4</t>
  </si>
  <si>
    <t>LWR F 5/6</t>
  </si>
  <si>
    <t>LWR Total ohne Sprinkler, Faktor für Lagerdichte wird berücksichtigt</t>
  </si>
  <si>
    <t>Lagertyp (Spaltenzähler)</t>
  </si>
  <si>
    <t>Stapelhöhe (Spaltenzahl)</t>
  </si>
  <si>
    <t>massgebende Wirkfläche AW</t>
  </si>
  <si>
    <t>qSP  F1-F4</t>
  </si>
  <si>
    <t>qSP F5/6</t>
  </si>
  <si>
    <t>LWR F1-F4</t>
  </si>
  <si>
    <t>LWR F5/6</t>
  </si>
  <si>
    <t>Test für Faktor Lagerdiche</t>
  </si>
  <si>
    <t>Faktor für Lagerdichte</t>
  </si>
  <si>
    <t>Branche</t>
  </si>
  <si>
    <t>Homepage</t>
  </si>
  <si>
    <t>Datum</t>
  </si>
  <si>
    <t>Unterschrift</t>
  </si>
  <si>
    <t>Lagerfläche m2</t>
  </si>
  <si>
    <t>Brandschutzmassnahmen (Zähler)</t>
  </si>
  <si>
    <t>Ab &lt;</t>
  </si>
  <si>
    <t>Festwerte CEA</t>
  </si>
  <si>
    <t>Ab &gt;=</t>
  </si>
  <si>
    <t>Mischlager</t>
  </si>
  <si>
    <t>Berechnung des LWR berücksichtigt werden soll in %</t>
  </si>
  <si>
    <t>gesamte Lagermenge</t>
  </si>
  <si>
    <t>Maximaler Anteil Stoffmenge mit der höchsten Brennbarkeit, der bei Mischlagern nicht für die</t>
  </si>
  <si>
    <t>nächsthöhere Lagerfläche für Brechnung tN Zwischenwerte</t>
  </si>
  <si>
    <t>tiefere Lagerfläche für Brechnung tN Zwischenwerte</t>
  </si>
  <si>
    <t>tN bezogen auf tiefere Lagerfläche</t>
  </si>
  <si>
    <t>tN bezogen auf höhere Lagerfläche</t>
  </si>
  <si>
    <t>Zwischenwerte tN berechnen</t>
  </si>
  <si>
    <t>Für Berechnung LWR mit Sprinkler:massgebendes tN gerechnet mit Zwischenflächen, bei K3</t>
  </si>
  <si>
    <t>LWR total, Faktor für Lagerdichte wird berücksichtigt</t>
  </si>
  <si>
    <t>Zeilenindex maximale BA-Grösse Wenn überschritten dann 1. 5%-Grenze wird berücksichtigt</t>
  </si>
  <si>
    <t>Obergrenze BA-Grösse</t>
  </si>
  <si>
    <t>nach CEA</t>
  </si>
  <si>
    <t>Obergrenze für LWR-Berechnung</t>
  </si>
  <si>
    <t>wenn 1 dann Anzeige ausschalten</t>
  </si>
  <si>
    <t>Meldetexte</t>
  </si>
  <si>
    <t>Wenn Blocklager&gt;Maximalhöhe, dann 1 Meldetext</t>
  </si>
  <si>
    <t>Wenn Regallager&gt;Maximalhöhe ohne Sprinkler dann 2 Meldetext</t>
  </si>
  <si>
    <t>Wenn Regallager&gt;Maximalhöhe dann 3 Meldetext</t>
  </si>
  <si>
    <t>wenn Obergrenze BA überschritten dann 4 Meldetext</t>
  </si>
  <si>
    <t>wenn Obergrenze LWR Berechnung überschritten dann 5. Meldetext</t>
  </si>
  <si>
    <t>wenn sinnvolle Lagerdichte überschritten 6. Meldetext</t>
  </si>
  <si>
    <t>Test wenn keine Lagermenge eingetragen dann 1</t>
  </si>
  <si>
    <t>Nennwasserbedarf qSP</t>
  </si>
  <si>
    <t>Grenzen Lager</t>
  </si>
  <si>
    <t>Ab m2</t>
  </si>
  <si>
    <t>CEA-Richtlinie</t>
  </si>
  <si>
    <t>tF K1/K2</t>
  </si>
  <si>
    <r>
      <t>qF = 0.0000000833*Ab</t>
    </r>
    <r>
      <rPr>
        <vertAlign val="superscript"/>
        <sz val="10"/>
        <color indexed="8"/>
        <rFont val="Arial"/>
        <family val="2"/>
      </rPr>
      <t>3</t>
    </r>
    <r>
      <rPr>
        <sz val="10"/>
        <color indexed="8"/>
        <rFont val="Arial"/>
        <family val="2"/>
      </rPr>
      <t xml:space="preserve"> - 0.0001*Ab</t>
    </r>
    <r>
      <rPr>
        <vertAlign val="superscript"/>
        <sz val="10"/>
        <color indexed="8"/>
        <rFont val="Arial"/>
        <family val="2"/>
      </rPr>
      <t>2</t>
    </r>
    <r>
      <rPr>
        <sz val="10"/>
        <color indexed="8"/>
        <rFont val="Arial"/>
        <family val="2"/>
      </rPr>
      <t xml:space="preserve"> + 0.0241666667*Ab + 8.5</t>
    </r>
  </si>
  <si>
    <t>neu</t>
  </si>
  <si>
    <t>Test Runden LWR</t>
  </si>
  <si>
    <t>LWR- Faktoren für Lagerdichte</t>
  </si>
  <si>
    <t>Sollen die berechneten LWR-Volumina gerundet werden ?</t>
  </si>
  <si>
    <t>Hier muss immer eine Zahl stehen, sonst funktioniert</t>
  </si>
  <si>
    <t>Regallager / Hochregallager</t>
  </si>
  <si>
    <t>BA &gt; 100 m2 auf</t>
  </si>
  <si>
    <t>BA &lt;=100 m2 auf</t>
  </si>
  <si>
    <t>max. Höhe Blocklager überschritten</t>
  </si>
  <si>
    <t>max. Brandabschnittgrösse</t>
  </si>
  <si>
    <t>max. LWR-Volumen das noch berechnet wird</t>
  </si>
  <si>
    <t>max. sinnvolle Lagerdichte überschritten</t>
  </si>
  <si>
    <t>Nr.</t>
  </si>
  <si>
    <t>(=Code)</t>
  </si>
  <si>
    <t>1)</t>
  </si>
  <si>
    <t>3)</t>
  </si>
  <si>
    <t>2)</t>
  </si>
  <si>
    <t>6)</t>
  </si>
  <si>
    <r>
      <t xml:space="preserve">Zulässige Brandabschnittfläche </t>
    </r>
    <r>
      <rPr>
        <sz val="10"/>
        <color indexed="10"/>
        <rFont val="Arial"/>
        <family val="2"/>
      </rPr>
      <t>4)</t>
    </r>
  </si>
  <si>
    <r>
      <t xml:space="preserve">Zulässige Brandabschnittgrösse </t>
    </r>
    <r>
      <rPr>
        <sz val="10"/>
        <color indexed="10"/>
        <rFont val="Arial"/>
        <family val="2"/>
      </rPr>
      <t>5)</t>
    </r>
  </si>
  <si>
    <t>Das Löschwasserrückhaltevolumen (LWR-Volumen) wird anhand der CEA-Richtlinien berechnet.</t>
  </si>
  <si>
    <t>Brandgefährlichkeit von Stoffen und Zubereitungen unterscheiden sich je nach Flammpunkt bzw. Siedepunkt. Sie sind in nachfolgender</t>
  </si>
  <si>
    <t>Diese Auswahllisten werden in den blauen Feldern verwendet.</t>
  </si>
  <si>
    <t>Hier können die Grenzen für die zulässige Lagerhöhe und für realistische Lagerdichten festgelegt werden. Überschreitungen lösen entsprechende Meldungen aus.</t>
  </si>
  <si>
    <t>Die Meldetexte für die entsprechenden Ereignisse (Ziffer) können hier eingetragen werden.</t>
  </si>
  <si>
    <r>
      <t xml:space="preserve">Hier werden qF und tF für Blocklager und Regallager ohne Sprinkler festgelegt, wobei </t>
    </r>
    <r>
      <rPr>
        <sz val="10"/>
        <color indexed="17"/>
        <rFont val="Arial"/>
        <family val="2"/>
      </rPr>
      <t>b</t>
    </r>
    <r>
      <rPr>
        <b/>
        <sz val="10"/>
        <color indexed="57"/>
        <rFont val="Arial"/>
        <family val="2"/>
      </rPr>
      <t>estimmte Werte nicht über- oder unterschritten werden dürfen</t>
    </r>
    <r>
      <rPr>
        <sz val="10"/>
        <color theme="1"/>
        <rFont val="Arial"/>
        <family val="2"/>
      </rPr>
      <t>. Die Werte innerhalb dieser Grenzen werden mit nebenstehendem Polynom berechnet.</t>
    </r>
  </si>
  <si>
    <t>Gesetzliche Grundlagen</t>
  </si>
  <si>
    <t xml:space="preserve">Das eidgenössische Gewässerschutzgesetz (GSchG) vom 24. Januar 1991 verbietet das Verunreinigen der Gewässer (Art. 6) und verpflichtet jedermann, die nötige Sorgfalt walten zu lassen, damit solche Beeinträchtigungen vermieden werden (Art. 3). </t>
  </si>
  <si>
    <t xml:space="preserve">Die Gewässerschutzverordnung (GSchV) vom 28. Oktober 1998 verpflichtet Betriebsinhaber, dem Risiko einer Gewässerverunreinigung durch ausserordentliche Ereignisse vorzubeugen (Art. 16, Abs. 1). </t>
  </si>
  <si>
    <t xml:space="preserve">Die Verordnung über den Schutz vor Störfällen (Störfallverordnung, StFV) vom 27. Februar 1991 (Stand am 1. April 2013) verpflichtet Inhaber von Betrieben, die dieser Verordnung unterstellt sind, ihre Risiken mit geeigneten Massnahmen gemäss dem Stand der Sicherheitstechnik zu vermindern (Art. 3 sowie Anhänge 2.1 und 2.2). </t>
  </si>
  <si>
    <t>Im Falle eines Brandes ist der Betrieb haftbar für Schäden, die durch austretendes Löschwasser entstehen. Wenn dadurch z.B. ein Grund-</t>
  </si>
  <si>
    <t>Dasselbe gilt, wenn eine Kommunale Kläranlage beeinträchtigt wird oder ein Gewässer verschmutzt wird.</t>
  </si>
  <si>
    <t>wasserträger verschmutzt und für die Trinkwassergewinnung nicht mehr nutzbar ist, können sehr hohe Kosten anfallen.</t>
  </si>
  <si>
    <r>
      <t xml:space="preserve">Löschwasserrückhalte-Konzept, </t>
    </r>
    <r>
      <rPr>
        <b/>
        <sz val="12"/>
        <color indexed="9"/>
        <rFont val="Arial"/>
        <family val="2"/>
      </rPr>
      <t>LWR-Berechnung gemäss Leitfaden Löschwasser-Rückhaltung 2015</t>
    </r>
  </si>
  <si>
    <t>Fachmärkte / Einkaufszentren</t>
  </si>
  <si>
    <t>der Betrieb nicht zwingend rückhaltepflichtig ist, lohnt es sich, freiwillig Massnahmen zu treffen.</t>
  </si>
  <si>
    <t>Flam. Liq. 1</t>
  </si>
  <si>
    <t>Flam. Liq. 2</t>
  </si>
  <si>
    <t>Flam. Liq. 3</t>
  </si>
  <si>
    <t>Entzündbare Feststoffe</t>
  </si>
  <si>
    <t>Flam. Sol. 1</t>
  </si>
  <si>
    <t>H228</t>
  </si>
  <si>
    <t>Flam. Sol. 2</t>
  </si>
  <si>
    <t>Oxidierende Gase</t>
  </si>
  <si>
    <t>Ox. Gas 1</t>
  </si>
  <si>
    <t>H270</t>
  </si>
  <si>
    <t>Oxidierende Flüssigkeiten</t>
  </si>
  <si>
    <t>Ox. Liq. 1</t>
  </si>
  <si>
    <t>H272</t>
  </si>
  <si>
    <t>Ox. Liq. 2</t>
  </si>
  <si>
    <t>Ox. Liq. 3</t>
  </si>
  <si>
    <t>Oxidierende Feststoffe</t>
  </si>
  <si>
    <t>Ox. Sol. 1</t>
  </si>
  <si>
    <t>H271</t>
  </si>
  <si>
    <t>Ox. Sol. 2</t>
  </si>
  <si>
    <t>Inertisierung</t>
  </si>
  <si>
    <t>StFV Ja</t>
  </si>
  <si>
    <t>dann 1 eintragen sonst 0</t>
  </si>
  <si>
    <t xml:space="preserve">Bei Brandschutzanlagen mit sauerstoffreduzierten Atmosphären fallen in der Regel keine Löschwässer an. </t>
  </si>
  <si>
    <t>Da der Löschwasseranfall abhängig von der Brandlast ist, wird ein Faktor für die Lagerdichte eingerechnet.</t>
  </si>
  <si>
    <t>Die Berücksichtigung der Lagerdichte für die Volumenberechnung wird von den Feuerwehrorganen unterstützt.</t>
  </si>
  <si>
    <t>Konzept a.= nur Brandabschnitt (BA)</t>
  </si>
  <si>
    <t>Konzept b.= BA + Brandmeldeanlage (BM)</t>
  </si>
  <si>
    <t>Konzept c.=BA+automatische Löschanlage (LA)</t>
  </si>
  <si>
    <t>K a.- Kc.</t>
  </si>
  <si>
    <t>Wenn LWR-Pflicht bei StFV-Betrieben ungeachtet der Mengengrenze,</t>
  </si>
  <si>
    <t>Konzept b</t>
  </si>
  <si>
    <t>WGK 1: schwach wassergefährdend (z.B. Natronlauge, Salzsäure, Kunstdünger)</t>
  </si>
  <si>
    <t>nwg: nicht wassergefährdend (z.B. Calciumcarbonat, Propan, Bitumen)</t>
  </si>
  <si>
    <r>
      <rPr>
        <b/>
        <sz val="12"/>
        <color indexed="8"/>
        <rFont val="Arial"/>
        <family val="2"/>
      </rPr>
      <t>Berechnung LWR</t>
    </r>
    <r>
      <rPr>
        <sz val="10"/>
        <color theme="1"/>
        <rFont val="Arial"/>
        <family val="2"/>
      </rPr>
      <t xml:space="preserve">
Stoffanteile F1-F4 unter 5 % werden nicht berücksichtigt sofern unter Mengrenze</t>
    </r>
  </si>
  <si>
    <t>Test F3/F4</t>
  </si>
  <si>
    <t>Test F5/F6</t>
  </si>
  <si>
    <t>Test F1/F2</t>
  </si>
  <si>
    <t>Test Stoffe in Brandabschnitt vorhanden. 1=Ja, 0=Nein und Test Mischlager</t>
  </si>
  <si>
    <t>Meldetext Mischlager</t>
  </si>
  <si>
    <t>Meldetext Mischlager, gefährlicher Stoff</t>
  </si>
  <si>
    <t>Meldetexte Mischlager</t>
  </si>
  <si>
    <t>Mischlager gefährliche Stoffe</t>
  </si>
  <si>
    <t xml:space="preserve">Die Lagerdichte ist zu hoch. </t>
  </si>
  <si>
    <t xml:space="preserve">Gefährliche Stoffe in Mengen über 1 Tonne müssen in einem separaten Brandabschnitt gelagert werden. </t>
  </si>
  <si>
    <t xml:space="preserve">Bei Mischlagern ist für die Berechnung des LWR-Volumens der brandgefährlichste Stoff massgebend. </t>
  </si>
  <si>
    <t>Meldetexte:</t>
  </si>
  <si>
    <t>8)</t>
  </si>
  <si>
    <r>
      <t xml:space="preserve">Mischlager </t>
    </r>
    <r>
      <rPr>
        <b/>
        <sz val="10"/>
        <color indexed="10"/>
        <rFont val="Arial"/>
        <family val="2"/>
      </rPr>
      <t>7)</t>
    </r>
  </si>
  <si>
    <t>Maximalhöhe Regallager ohne Sprinkler</t>
  </si>
  <si>
    <t>die LWR-Berechnung nicht, wenn Runden ausgewählt</t>
  </si>
  <si>
    <t>m3 runden</t>
  </si>
  <si>
    <t>LWR haben muss, die Mengengrenzen werden in diesem Fall nicht berücksichtigt (Register "Abklärung LWR-Rückhalt")</t>
  </si>
  <si>
    <t>Faktor LWR</t>
  </si>
  <si>
    <t>Diese Mengengrenzen werden im Register "Abklärung LWR-Rückhalt verwendet und dienen zur Bestimmung ob LWR nötig ist (ausser bei StFV ist 1 eingetragen).</t>
  </si>
  <si>
    <r>
      <t>Wenn der Betrieb unter die</t>
    </r>
    <r>
      <rPr>
        <b/>
        <sz val="10"/>
        <color indexed="8"/>
        <rFont val="Arial"/>
        <family val="2"/>
      </rPr>
      <t xml:space="preserve"> StFV</t>
    </r>
    <r>
      <rPr>
        <sz val="10"/>
        <color theme="1"/>
        <rFont val="Arial"/>
        <family val="2"/>
      </rPr>
      <t xml:space="preserve"> fällt kann hier bestimmt werden, dass er ungeachtet der Mengengrenzen ein</t>
    </r>
  </si>
  <si>
    <t>Konzept a.</t>
  </si>
  <si>
    <t>K. c Blockl.</t>
  </si>
  <si>
    <t>K c. Regall.</t>
  </si>
  <si>
    <t>(grüner und gelber Bereich in Tabelle Leitfaden)</t>
  </si>
  <si>
    <t>Obergrenze für Brandabschnittfläche, wo LWR noch angezeigt werden soll (Ende roter Bereich in Leitfaden, resp Tabellenende)</t>
  </si>
  <si>
    <t>Hinweis für Kantone, die dieses Tool verwenden möchten:</t>
  </si>
  <si>
    <t>Brandabschnitt (BA)</t>
  </si>
  <si>
    <t>BA+autom. Löschanlage</t>
  </si>
  <si>
    <t>Prüfung Brandschutzkonzept=Spaltenindex für Obergrenze Lagermenge. a=1,b=2,c=3, c Regallager=4</t>
  </si>
  <si>
    <t>Ebenso bestimmen die Brandschutzmassnahmen das nötige Volumen. So kann der Einbau einer Sprinkleranlage das nötige Rückhaltevolumen massiv reduzieren.</t>
  </si>
  <si>
    <t>genaue Brandabschnittfläche in m2</t>
  </si>
  <si>
    <t>Für die Lagerung von Stoffen mit einem Flammpunkt ≤ 60 °C</t>
  </si>
  <si>
    <t>(Entz. Fl. 1, 2, 3) ist die Lagerhöhe auf 18 m beschränkt (VKF).</t>
  </si>
  <si>
    <t>Regallager/Hochregallager</t>
  </si>
  <si>
    <t>max. Höhe Regallager/Hochregallager</t>
  </si>
  <si>
    <t>Lagermenge WGK 1</t>
  </si>
  <si>
    <t>Enthält der Brandabschnitt eine sauerstoffreduzierte Atmosphäre?</t>
  </si>
  <si>
    <t>Nur für Kanton Luzern:</t>
  </si>
  <si>
    <t>Lagerdichte berücksichtigen</t>
  </si>
  <si>
    <t>Mischlager berücksichtigen</t>
  </si>
  <si>
    <t>Wenn das Häckchen gesetzt ist, wird mit der Lagermenge statt mit der BA-Fläche gerechnet</t>
  </si>
  <si>
    <t>damit wird das LWR aufgrund der Lagermengen der einzelnen Brandgefährlichkeitsklassen gerechnet</t>
  </si>
  <si>
    <t>K. a/K. b</t>
  </si>
  <si>
    <t>Brandschutzkonzept mit Sprinkleranlage (CEA K4)</t>
  </si>
  <si>
    <t>Brandschutzkonzept mit Brandmeldeanlage (CEA K2)</t>
  </si>
  <si>
    <t>bauliches Brandschutzkonzept (ohne Brandmelde- oder Sprinkleranlage) (CEA K1)</t>
  </si>
  <si>
    <t>CEA K1/K2</t>
  </si>
  <si>
    <t>CEA K3</t>
  </si>
  <si>
    <t>K3 gemäss CEA (Brandmeldeanlage und Betriebsfeuerwehr) wird nicht mehr verwendet</t>
  </si>
  <si>
    <t>Faktor für LWR wird nicht berücksichtigt</t>
  </si>
  <si>
    <t>wenn gesetzt-&gt;entspricht der früheren Berechnung, aber ohne K3!</t>
  </si>
  <si>
    <r>
      <t>LC</t>
    </r>
    <r>
      <rPr>
        <b/>
        <vertAlign val="subscript"/>
        <sz val="12"/>
        <color indexed="8"/>
        <rFont val="Arial"/>
        <family val="2"/>
      </rPr>
      <t>50</t>
    </r>
    <r>
      <rPr>
        <b/>
        <sz val="12"/>
        <color indexed="8"/>
        <rFont val="Arial"/>
        <family val="2"/>
      </rPr>
      <t xml:space="preserve"> ≤0.1 mg/l *</t>
    </r>
  </si>
  <si>
    <t>Zu Beachten:</t>
  </si>
  <si>
    <t>gleich wie F3/4</t>
  </si>
  <si>
    <t>gleich wie F5/6</t>
  </si>
  <si>
    <t>Brandfaktor b für F1/2, Betriebsfeuerwehr berücksichtigt, wenn bei Kriterientabellen gewählt</t>
  </si>
  <si>
    <t>tF max., wenn CEA K3 berücksichtigt:</t>
  </si>
  <si>
    <t>K. a = Brandabschnitte (BA)
K. b = BA+Brandmeldeanlage (BM)
K. c = BA+automatische Löschanlage</t>
  </si>
  <si>
    <t>tF für CEA K3 = 0.15X+15</t>
  </si>
  <si>
    <t>BA+BM+Betriebsfeuerwehr (CEA K3), automatisch wenn BF gewählt</t>
  </si>
  <si>
    <t>Der neue Leitfaden kennt die Klasse K3 (Brandmeldeanlage und Betriebsfeuerwehr) nicht mehr, damit werden auch die reduzierten Einsatzzeiten nicht berücksichtigt.</t>
  </si>
  <si>
    <t>Sind die Häckchen nicht gesetzt, entspricht das gerechnete LWR dem neuen Leitfaden 2015. Wird das Häckchen bei Lagerdichte gesetzt, wird mit der Lagermenge statt mit der BA-Fläche gerechnet. Wird das Häckchen bei Mischlager gesetzt, wird das LWR aufgrund der Brandgefährlichkeit anteilmässig berechnet.</t>
  </si>
  <si>
    <t>Maximalhöhe Hochregallager mit F1/F2</t>
  </si>
  <si>
    <t>Maximalhöhe mit F1/F2</t>
  </si>
  <si>
    <t>9)</t>
  </si>
  <si>
    <t>Meldetext Hochregallager F1/F2</t>
  </si>
  <si>
    <t>HR-Lager</t>
  </si>
  <si>
    <t>Meldetext</t>
  </si>
  <si>
    <t xml:space="preserve">Für die Lagerung von Stoffen mit einem Flammpunkt ≤ 60 °C (F1/F2) ist die Lagerhöhe auf 18 m beschränkt. </t>
  </si>
  <si>
    <t>Altholz, KS, Lebensmittel etc.</t>
  </si>
  <si>
    <t>KS, Kehricht,etc</t>
  </si>
  <si>
    <t>Aliphatische KS</t>
  </si>
  <si>
    <t>KS mit Aromaten, Halogenen etc. etc</t>
  </si>
  <si>
    <t>Diverse Stoffe ohne WGK</t>
  </si>
  <si>
    <t>Ja/Nein Fachmarkt</t>
  </si>
  <si>
    <t>Resultat Abfrage StFV</t>
  </si>
  <si>
    <t>WGK, LC50, Stoffe ohne WGK</t>
  </si>
  <si>
    <t>dimensionslos</t>
  </si>
  <si>
    <t>qF= spezifische Wasserleistung l/min*m2</t>
  </si>
  <si>
    <t>tF= maximale Löschzeit min</t>
  </si>
  <si>
    <t>V=Liter</t>
  </si>
  <si>
    <t>V=LWR-Volumen in Liter</t>
  </si>
  <si>
    <t>qSP= Nennwasserbedarf l/min*m2</t>
  </si>
  <si>
    <t>tN=Nennwirkzeit min</t>
  </si>
  <si>
    <t>Aw=Sprinklerwirkfläche m2</t>
  </si>
  <si>
    <t>Die Sprinklerfläche Aw entspricht zu 250 m2 der Brandabschnittsfläche, darüber</t>
  </si>
  <si>
    <t>*Achtung: Die Fläche des Brandabschnittes ist ein entscheidender Faktor für die Berechnung des LWR und muss deshalb stimmen!</t>
  </si>
  <si>
    <t>Grundfläche des Brandabschnitts *</t>
  </si>
  <si>
    <r>
      <t>m</t>
    </r>
    <r>
      <rPr>
        <b/>
        <vertAlign val="superscript"/>
        <sz val="11"/>
        <color indexed="8"/>
        <rFont val="Calibri"/>
        <family val="2"/>
      </rPr>
      <t>2</t>
    </r>
  </si>
  <si>
    <t>Tonnen je Brennbarkeit, resp. Ox-Klassierung</t>
  </si>
  <si>
    <t>Mischlager mit mehr als 1000 kg an gefährlichen Stoffen sind nach VKF nicht gestattet. Gefährliche Stoffe über 1000 kg müssen in einem separaten Brandabschnitt gelagert werden.</t>
  </si>
  <si>
    <t>* Gemäss CEA kann die maximal zulässige Brandabschnittfläche um Faktor 1.5 bis 2 erhöht werden, wenn Lagergüter mit geringerem Gewicht (Lagerdichte &lt;1) eingelagert werden. Ist beim Leitfaden bereits eingerechnet!</t>
  </si>
  <si>
    <t>aliphatische Kunststoffe z.B. PE, PP, PC sowie auch PET</t>
  </si>
  <si>
    <t>Flp. &lt; 23 °C, Sdp. ≤ 35 °C</t>
  </si>
  <si>
    <t>Flp. &lt; 23 °C, Sdp. &gt; 35 °C</t>
  </si>
  <si>
    <r>
      <t xml:space="preserve">Flp. </t>
    </r>
    <r>
      <rPr>
        <sz val="11"/>
        <color indexed="8"/>
        <rFont val="Arial"/>
        <family val="2"/>
      </rPr>
      <t xml:space="preserve">≥ </t>
    </r>
    <r>
      <rPr>
        <sz val="11"/>
        <color indexed="8"/>
        <rFont val="Calibri"/>
        <family val="2"/>
      </rPr>
      <t>23 °C – ≤ 60 °C</t>
    </r>
  </si>
  <si>
    <t>Ox. Sol. 3</t>
  </si>
  <si>
    <t>Test Fachmarkt</t>
  </si>
  <si>
    <t>Wenn Fachmarkt, werden alle Meldetexte ausgeschaltet und nur der Text für den Fachmarkt angezeigt: Festes LWR-Volumen</t>
  </si>
  <si>
    <t>Fachmärkte:</t>
  </si>
  <si>
    <t xml:space="preserve">Für Fachmärkte kann hier angegeben werden, ob ein fixes LWR (gemäss Leitfaden 390 m3) angezeigt </t>
  </si>
  <si>
    <t>werden soll.</t>
  </si>
  <si>
    <t>soll fixes LWR angezeigt werden?</t>
  </si>
  <si>
    <t>wenn Ja, dann wird nur der Meldetext für den Fachmark angezeigt, allfällige andere Meldetexte</t>
  </si>
  <si>
    <t>werden nicht angezeigt!</t>
  </si>
  <si>
    <t>wieviel m3:</t>
  </si>
  <si>
    <t>Meldetext:</t>
  </si>
  <si>
    <t>&lt;=</t>
  </si>
  <si>
    <t>&gt;</t>
  </si>
  <si>
    <t>Ld to/m2</t>
  </si>
  <si>
    <t>Hier können die Faktoren für das LWR bestimmt werden. Die Grenzen für die Ld sind ebenfalls festzulegen.</t>
  </si>
  <si>
    <t>Die deutsche „Verordnung über Anlagen zum Umgang mit wassergefährdenden Stoffen (AwSV) klassiert Stoffe</t>
  </si>
  <si>
    <t>Das LWR-V kann angepasst werden.</t>
  </si>
  <si>
    <t>0= Nein,1=Ja</t>
  </si>
  <si>
    <t xml:space="preserve">Die Maximalhöhe für ein Hochregallager beträgt 30 m. </t>
  </si>
  <si>
    <t xml:space="preserve">Lager über 7.5 m Höhe sollten mit einer automatischen Löschanlage ausgerüstet sein. </t>
  </si>
  <si>
    <t xml:space="preserve">Die Brandabschnittgrösse entspricht nicht der Brandschutzrichtlinie "Gefährliche Stoffe" (26-15) der VKF. </t>
  </si>
  <si>
    <t>Kunststoffe, Pneus, Bitumen</t>
  </si>
  <si>
    <t>Bauschutt</t>
  </si>
  <si>
    <t>Altpapier, Hauskehricht</t>
  </si>
  <si>
    <t>Lebensmittel mit hohem Zucker- oder Fettgehalt wie z.B.Sirupe,  Zucker, Stärke, Proteine, Fette, Oele</t>
  </si>
  <si>
    <t>Kunststoffe aus aromatischen Monomeren oder Kunststoffe, die Halogene, Stickstoff oder Schwefel enthalten (z.B. PS, PA, PUR, PVC, EPS, Nitrilkautschuck, Pneus etc.) und Bitumen</t>
  </si>
  <si>
    <t>Wenn Sie im Sicherheitsdatenblatt keine WGK finden, können Sie in der Rigoletto Datenbank des deutschen Umweltbundesamtes nachsehen. Link:</t>
  </si>
  <si>
    <t>Rigoletto Startseite</t>
  </si>
  <si>
    <t>WGK 3: stark wassergefährdend (z.B. Chromsäure, Blausäure, Kaliumcyanid)</t>
  </si>
  <si>
    <t>WGK 2: deutlich wassergefährdend (z.B. Chloressigsäure, Ammoniaklösung, Toluol)</t>
  </si>
  <si>
    <t>naturbelassenes Holz</t>
  </si>
  <si>
    <t>imprägnierte Hölzer</t>
  </si>
  <si>
    <t>Bausperrgut, Altholz, Altpneus</t>
  </si>
  <si>
    <t>flüssige Lebensmittel mit geringem Zucker- oder Fettgehalt wie Süssgetränke, Milch</t>
  </si>
  <si>
    <t>Gilt nur für Lagermengen bis Tonnen</t>
  </si>
  <si>
    <t>darüber To *</t>
  </si>
  <si>
    <t>* Bei Mischlagern mit einer Gesamtmenge über der eingestellten Lagermenge, werden Stoffe mit der grösseren Brandgefährlichkeit nur</t>
  </si>
  <si>
    <t>berücksichtigt, wenn die Menge über dem eingetragenen Wert liegt (A2 Leitfaden)</t>
  </si>
  <si>
    <r>
      <rPr>
        <b/>
        <sz val="12"/>
        <color indexed="8"/>
        <rFont val="Arial"/>
        <family val="2"/>
      </rPr>
      <t xml:space="preserve">Berechnung LWR </t>
    </r>
    <r>
      <rPr>
        <sz val="10"/>
        <color theme="1"/>
        <rFont val="Arial"/>
        <family val="2"/>
      </rPr>
      <t xml:space="preserve">
Stoffanteile mit der grössten Brennbarkeit unter 10 % werden nicht berücksichtigt sofern unter Mengrenze, sonst unter 0.1 To</t>
    </r>
  </si>
  <si>
    <t>Lagermenge an Altholz, imprägnierten Hölzern, Bausperrgut, Pneus, Bitumen, Kunststoffen mit Aromaten, Stickstoff, Halogene oder Schwefel, stark zucker- oder fetthaltige Lebensmittel etc.</t>
  </si>
  <si>
    <t>(WGK-Suche wählen)</t>
  </si>
  <si>
    <t>Lagerart (Block-, Regal- Hochregallager)</t>
  </si>
  <si>
    <t>Lagermenge an übrigen Kunststoffen (inkl. PET), Textilien, Spanplatten, Möbel, Altpapier, Hauskehricht etc.</t>
  </si>
  <si>
    <t>Was macht dieses Tool genau:</t>
  </si>
  <si>
    <t>kontrolliert die Einträge im Register Abklärung Löschwasserrückhalt und zeigt an, in welchem Brandabschnitt LWR nötig ist</t>
  </si>
  <si>
    <t>Mengen WGK1/MG WGK1 + WGK2/MG WGK2+ WGK3/MG WGK3 + LC50/MG LC50 + Klasse Altholz, KS, Lebensmittel/MG +Klasse KS, Kehricht/MG</t>
  </si>
  <si>
    <t>dabei wird geprüft, ob in der Zelle E93 in diesem Register eine 1, für fixes LWR steht. Ist dies der Fall, wird</t>
  </si>
  <si>
    <t>Im Register LWR-Berechnung automatisch das Volumen, welches in Zelle H93 steht, eingetragen und der</t>
  </si>
  <si>
    <t>Meldetext aus Zelle C97 angezeigt. Das LWR im Meldetext wird automatisch an den Eintrag in Zelle H93 angepasst.</t>
  </si>
  <si>
    <t>Ist in Zelle E93 eine Null eingetragen, kann der Fachmarkt wie ein normaler Brandabschnitt berechnet werden.</t>
  </si>
  <si>
    <t xml:space="preserve">Wird in der Spalte sauerstoffreduzierte Atmosphäre beim entsprechenden Brandabschnitt ein Häckchen gesetzt, werden alle anderen Einträge bei WGK usw. ignoriert und der Brandabschnitt als nicht LWR pflichtig beurteilt. </t>
  </si>
  <si>
    <t>Ist die erhaltene Grösse 1 oder mehr, ist LWR nötig. Die Berechnung und Auswertungslogik steht in den ausgeblendeten Spalten N bis S</t>
  </si>
  <si>
    <t>Wird das Kästchen "Mein Betrieb fällt unter die StFV" angekreuzt geschieht nichts, wenn in der Zelle M79 in diesem Register eine Null eingetragen ist</t>
  </si>
  <si>
    <t>so kann ein Kanton StFV-Betriebe immer unter die LWR-Pflicht setzen.</t>
  </si>
  <si>
    <t>Das gleiche gilt für die Stapelhöhe, Brandschutzmassnahmen und Art des LWR-Rückhaltes, die Auswahllisten stehen ebenfalls in diesem Register im Bereich Auswahllisten</t>
  </si>
  <si>
    <t>dazu wird geprüft, ob die Mengengrenzen, die in diesem Register im Bereich Mengengrenzen stehen, überschritten werden</t>
  </si>
  <si>
    <t>Bei der Auswahlliste Brandschutzmassnahmen ist eine leere Zelle vorhanden. Dies hat folgenden Hintergrund:</t>
  </si>
  <si>
    <t xml:space="preserve">Im Leitfaden ist dies nicht berücksichtigt. Wenn ein Kanton dies berücksichtigen will, kann in Zelle L82 dieses Registers das Häckchen </t>
  </si>
  <si>
    <t>bei "Betriebsfeuerwehr berücksichtigen" setzen. Die Auswahlliste "Branschutzmassnahmen" wird dann automatisch damit ergänzt und die Berechnung des LWR-Volumens entsprechend angepasst.</t>
  </si>
  <si>
    <t>Neu wird die Lagerdichte für die Berechnung des LWR-Volumens berücksichtigt. Die entsprechenden Faktoren können im Bereich LWR-Faktoren in diesem Register gesetzt werden.</t>
  </si>
  <si>
    <t>Hierzu muss in der ersten Spalte die Lagerdichte angegeben werden bis zu welcher der daneben eingetragene Faktor gilt.</t>
  </si>
  <si>
    <t>Der Faktor wird bei der Berechnung des Volumens automatisch einbezogen.</t>
  </si>
  <si>
    <t>Mischlager:</t>
  </si>
  <si>
    <t>Für Mischlager sind im Leitfaden bestimmte Bedingungen für die Berechnung des LWR- Vol. angegeben.</t>
  </si>
  <si>
    <t>Bei Mischlagern bis max. 1 Tonne, wird das LWR aufgrund des Stoffes mit der höchsten Brandgefährlichkeit berechnet</t>
  </si>
  <si>
    <t>ausser die Menge liegt unterhalb von 10% der gesamten Lagermenge (momentane Einstellung). Die Einstellung kann angepasst werden</t>
  </si>
  <si>
    <t>Die LWR-Berechnung berücksichtigt die Einträge automatisch.</t>
  </si>
  <si>
    <t>Runden:</t>
  </si>
  <si>
    <t>Die berechneten LWR-Volumina täuschen eine Genauigkeit vor, die eigentlich nicht gegeben ist.</t>
  </si>
  <si>
    <t>Die LWR-Volumina können daher gerundet werden. Hier kann ausgewählt werden, ob die Volumina gerundet werden sollen oder nicht.</t>
  </si>
  <si>
    <t>Die Rundung kann hier eigestellt werden. Für Brandabschnittflächen bis 100 m2 und über 100 m2 kann jeweils ein separater Rundungswert vorgegeben werden.</t>
  </si>
  <si>
    <t>Liegt ein berechnetes LWR-Volumen tiefer als der eingetragene Rundungswert, wird der Wert nicht gerundet!</t>
  </si>
  <si>
    <t>nur für Kanton Luzern:</t>
  </si>
  <si>
    <t>Der Kanton Luzern berechnete früher das LWR-Volumen bei Mischlagern Anteilmässig an den entsprechenden Stoffmengen und berücksichtige auch die Lagerdichte direkt.</t>
  </si>
  <si>
    <t>Damit werden z.B. auch die Faktoren für die LWR-Vol. ausser Kraft gesetzt.</t>
  </si>
  <si>
    <t>Register LWR-Berechnung:</t>
  </si>
  <si>
    <t>Die ganze Berechnung des LWR-Vol. mit der Auswertung der Bedingungen und Ausnahmen ist recht komplex.</t>
  </si>
  <si>
    <t>Die Berechnung und Auswertungslogik ist in den ausgeblendeten Spalten U bis BP eingetragen.</t>
  </si>
  <si>
    <t>Ist ein LWR nötig, wird der entsprechende Brandabschnitt automatisch ins Register LWR Berechnung übertragen. Dies geschieht mit einem Verweis (Spalte A).</t>
  </si>
  <si>
    <t xml:space="preserve">Achtung: </t>
  </si>
  <si>
    <t>Das Tool berücksichtigt LWR-Volumina im Freien nicht. Hier muss die Regenmenge selber dazugezählt werden!</t>
  </si>
  <si>
    <t>Das Tool berücksichtigt auch keine Biolabors (es gibt ja eh nur wenige). Diese müssen selber gemäss Leitfaden berechnet werden.</t>
  </si>
  <si>
    <t>Weiterführende Unterlagen:</t>
  </si>
  <si>
    <t>Anmerkung: Verwenden Sie statt Anhang A dieses Tool</t>
  </si>
  <si>
    <t>zur Berechnung des Rückhaltevolumens, es enthält alle</t>
  </si>
  <si>
    <t xml:space="preserve">Grundlagen daraus. </t>
  </si>
  <si>
    <t>die eingetragenen Mengen an WGK1-WGK3 + anderen Stoffen werden dabei mit den jeweiliegen Anteilen zusammengezählt:</t>
  </si>
  <si>
    <t>Wird ein Fachmarkt angewählt, wird dieser auch ins Register LWR-Berechnung übertragen</t>
  </si>
  <si>
    <t>Alle anderen Meldetexte und die normale LWR- Berechnung werden ausgeschaltet.</t>
  </si>
  <si>
    <t>Ist eine 1 eingetragen, werden alle Brandabschnitt als LWR-Pflichtig gekennzeichnet, ungeachten der Mengengrenzen</t>
  </si>
  <si>
    <t>Im Register LWR-Berechnung werden dann aufgrund der Angaben die nötigen LWR-Volumen berechnet. Grundlage sind die CEA-Richtlinien.</t>
  </si>
  <si>
    <t>In der Spalte Lagerart wird eine Auswahlliste vorgegeben, die Liste steht in Zelle C7 und C8 in diesem Register.</t>
  </si>
  <si>
    <t>Die CEA-Richklinien sehen für Betriebe mit eigener Feuerwehr reduzierte LWR-Volumina vor.</t>
  </si>
  <si>
    <t>In diesem Register können verschiedene Bedingungen eingestellt werden. Sind die Bedingungen nicht erfüllt, wird ein entsprechender Meldetext angezeigt.</t>
  </si>
  <si>
    <t>Die roten Zahlen neben den Bedingungen verweisen auf den entsprechenden Meldetext im Bereich Meldetext dieses Registers.</t>
  </si>
  <si>
    <t>Ist die Lagermenge über 1 Tonne, ist auch der brandgefährlichste Stoff für das LWR-Vol. massgeben, ausser die Menge liegt unter 100 kg (0.1 to). Auch diese Einstellung kann angepasst werden.</t>
  </si>
  <si>
    <t>Damit wir den Vergleich zu den früher berechneten LWR-Vol. haben, können wir hier die entsprechenden Häckchen setzen.</t>
  </si>
  <si>
    <t>Die Meldetexte können hier angepasst werden (bitte nach dem Punkt des Meldetextes einen Leerschlag einfügen). Soll kein Meldetext angezeigt werden, einfach den entsprechenden Text löschen.</t>
  </si>
  <si>
    <t>ist. Normalerweise steht hier 5</t>
  </si>
  <si>
    <t>BA+Brandmeldeanlage (BM)</t>
  </si>
  <si>
    <t>LWR Wunsch</t>
  </si>
  <si>
    <t>LWR Wunsch, Kontrollkästchen</t>
  </si>
  <si>
    <t>Löschwasserrückhalt notwendig</t>
  </si>
  <si>
    <t>Meldung, wenn nicht alle nötigen Angaben (Spalten C-K) im Blatt LWR-Berechnung ausgefüllt sind</t>
  </si>
  <si>
    <t>Test alle Einträge</t>
  </si>
  <si>
    <t>Eintrag bei Menge F1-F6 (Spalte BE)</t>
  </si>
  <si>
    <t>Eintrag bei Lagertyp (SpalteC)</t>
  </si>
  <si>
    <t>Eintrag bei Lagerhöhe (Spalte D)</t>
  </si>
  <si>
    <t>Eintrag bei BA-Fläche (Spalte E)</t>
  </si>
  <si>
    <t>Eintrag bei BA-Massnahmen (Spalte H)</t>
  </si>
  <si>
    <t>muss 5 sein, sonst Meldung (ausser Fachmarkt), muss aber mindestens 1 sein, damit Fehlermeldung</t>
  </si>
  <si>
    <r>
      <t xml:space="preserve">Die </t>
    </r>
    <r>
      <rPr>
        <b/>
        <sz val="12"/>
        <color indexed="8"/>
        <rFont val="Calibri"/>
        <family val="2"/>
      </rPr>
      <t>blauen Felder erlauben nur</t>
    </r>
    <r>
      <rPr>
        <sz val="12"/>
        <color indexed="8"/>
        <rFont val="Calibri"/>
        <family val="2"/>
      </rPr>
      <t xml:space="preserve"> Eingaben aus einer vorgegebenen Liste,</t>
    </r>
    <r>
      <rPr>
        <b/>
        <sz val="12"/>
        <color indexed="8"/>
        <rFont val="Calibri"/>
        <family val="2"/>
      </rPr>
      <t xml:space="preserve"> in die grünen Felder können Daten frei</t>
    </r>
    <r>
      <rPr>
        <sz val="12"/>
        <color indexed="8"/>
        <rFont val="Calibri"/>
        <family val="2"/>
      </rPr>
      <t xml:space="preserve"> eingegeben werden. </t>
    </r>
  </si>
  <si>
    <r>
      <rPr>
        <b/>
        <sz val="12"/>
        <color indexed="8"/>
        <rFont val="Calibri"/>
        <family val="2"/>
      </rPr>
      <t>Die roten Felder enthalten Berechnungsresultate</t>
    </r>
    <r>
      <rPr>
        <sz val="12"/>
        <color indexed="8"/>
        <rFont val="Calibri"/>
        <family val="2"/>
      </rPr>
      <t>, in diese kann nichts eingetragen werden.</t>
    </r>
  </si>
  <si>
    <t xml:space="preserve">Sie haben noch nicht alles ausgefüllt (Lagerart, Stapelhöhe, Brandabschnittsfläche, Brandschutzmassnahmen, und mindestens ein Eintrag bei "Brennbarkeit und Menge"). </t>
  </si>
  <si>
    <t>Nein</t>
  </si>
  <si>
    <t>z.T.*</t>
  </si>
  <si>
    <t>vgl. Leitfaden 'Löschwasser-Rückhalt'</t>
  </si>
  <si>
    <t>Link</t>
  </si>
  <si>
    <t>Darin enthalten sind: Orte wo Löschwasser anfällt, Orte wo Löschwasser zurück gehalten wird, Fliesswege des Löschwassers, Orte von LWR-Einrichtungen z.B. Kanalisationsschieber, LW-Rückhaltebarrieren, Abpumpstellen, Überläufe</t>
  </si>
  <si>
    <t>Wer ist für das  Löschwasserrückhalte-Konzept verantwortlich und wie oft findet eine Überprüfung statt?</t>
  </si>
  <si>
    <t>Wird verhindert, dass Löschwasser im EG bei Türen (z.B. Treppenhaus, Gebäudeeingang) oder Toren (z.B. Spedition) ins Freie gelangt?</t>
  </si>
  <si>
    <t>Wird verhindert, dass  Löschwasser infolge Versagen der Fassade oder Ablaufrohre ins Freie gelangt?</t>
  </si>
  <si>
    <t>Gibt es ausreichende Bodenneigungen zu diesen Abflussöffnungen?</t>
  </si>
  <si>
    <t>Wird das Funktionieren von Barrieren, Schiebern oder die Dichtheit von Volumina periodisch überprüft?</t>
  </si>
  <si>
    <t>Kennen die Mitarbeitenden das  Löschwasserrückhalte-Konzept und wurden diesbezüglich Übungen durchgeführt?</t>
  </si>
  <si>
    <t>Register Erläuterungen</t>
  </si>
  <si>
    <t>Register Checkliste</t>
  </si>
  <si>
    <t>Falls ein LWR für einen Brandabschnitt zwingend vorgeschrieben ist, wird dies in der Spalte "Löschwasserrückhalt notwendig" angezeigt und der Brandabschnitt wird automatisch auf das Register LWR Berechnung übertragen.</t>
  </si>
  <si>
    <t>Ergibt die Auswertung, dass ein LWR nicht zwingend vorgeschrieben ist und Sie möchten trotzdem (was auch empfehlenswert ist) ein LWR realisieren, aktivieren Sie das Kästchen "freiwilliger LWR". Der Brandabschnitt wird dann ebenfalls automatisch in das Register LWR Berechnung übertragen</t>
  </si>
  <si>
    <t>Beim Lagertyp, Stapelhöhe und Brandschutzmassnahmen (blaue Felder) sind Auswallisten hinterlegt. Sie öffnen diese, indem sie die Zelle auswählen und auf das Dreieck rechts unten klicken. Verwenden Sie nur die Einträge aus der Auswahlliste, diese sind für die Berechnung relevant, bei anderen Einträgen erhalten Sie eine Fehlermeldung.</t>
  </si>
  <si>
    <t>In die grünen Felder "Brandabschnittfläche" und "Brennbarkeit und Menge" tragen Sie die entsprechenden Angaben ein.</t>
  </si>
  <si>
    <t>Die roten Felder sind schreibgeschützt, hier können Sie nichts eintragen.</t>
  </si>
  <si>
    <t>Hinweis:</t>
  </si>
  <si>
    <t>Erst wenn Sie alle nötigen Einträge gemacht haben, wird bei "Erforderliches Löschwasserrückhaltevolumen" ein Resultat angezeigt. Ihre Eingaben werden geprüft und ausgewertet. Sie können zusätzliche Hinweise bekommen, die entsprechenden Felder werden auch rot eingefärbt.
Alle Regeln gemäss Leitfaden wie z.B. die Lagerdichte werden automatisch berücksichtigt.</t>
  </si>
  <si>
    <t>Register Fragebogen zum LWR-Konzept</t>
  </si>
  <si>
    <t>Hier sind noch weitergehende Fragen zum Löschwasserrückhaltekonzept enthalten. Bitte beantworten Sie diese und reichen Sie uns zum Schluss das ganze File mit den entsprechenden zusätzlichen Unterlagen ein.</t>
  </si>
  <si>
    <t>Füllen Sie danach noch die Felder im Bereich "Angaben zum Löschwasserrückhalt" aus.</t>
  </si>
  <si>
    <t>Für die Berechnung des erforderlichen Rückhaltevolumens bei Mischlagern ist die Stoffmenge mit der grössten Brandgefährlichkeit massgebend, dies kann bei Mischlagern zu hohen notwendigen LWR-Volumen führen!</t>
  </si>
  <si>
    <t>Grundsätzlich sind die Brandschutzrichtlinien resp. die Anordnungen der zuständigen Brandschutzbehörde verbindlich, allfällige davon abweichende Angaben in diesem Tool sind gegenstandslos. Dieses Tool umfasst einzig die Anforderungen zum Löschwasserrückhalt.</t>
  </si>
  <si>
    <t>Anleitung</t>
  </si>
  <si>
    <t>Hier finden Sie Angaben dazu, weshalb ein Löschwasserrückhalt (LWR) notwendig ist und die Kriterien ab welchen Mengen ein LWR zwingend vorgeschrieben ist.</t>
  </si>
  <si>
    <t>Register LWR Berechnung (als zweites ausfüllen)</t>
  </si>
  <si>
    <t xml:space="preserve">Faktoren b und tF werden berücksichtigt, wenn Betriebsfeuerwehr </t>
  </si>
  <si>
    <r>
      <t>Abklärung Löschwasser- Rückhaltepflicht</t>
    </r>
    <r>
      <rPr>
        <sz val="12"/>
        <color indexed="9"/>
        <rFont val="Arial"/>
        <family val="2"/>
      </rPr>
      <t xml:space="preserve"> (gemäss Leitfaden Löschwasser-Rückhaltung 2015)</t>
    </r>
  </si>
  <si>
    <t xml:space="preserve">Für die Berechnung des LWR ist die Höhe des Blocklagers auf 6 m beschränkt. </t>
  </si>
  <si>
    <t>Wenn Obergrenze BA-Fläche überschritten, liegt die Bewilligung der GVL vor (Checkbox):</t>
  </si>
  <si>
    <t>Mengengrenzen für Stoffe und Zubereitungen mit WGK</t>
  </si>
  <si>
    <t>und Zubereitungen berücksichtigt werden, welche brennbar sind, so zum Beispiel auch Verpackungsmaterialien.</t>
  </si>
  <si>
    <t>Die verschiedenen Gefährdungen, die von Stoffen und Zubereitungen ausgehen können, werden gemäss GHS</t>
  </si>
  <si>
    <t>wassergefährdend eingestuft sind.</t>
  </si>
  <si>
    <t xml:space="preserve">Zusätzlich erfassen Sie bitte auch die Mengen an brennbaren Stoffen im selben Brandabschnitt, auch wenn sie nicht als </t>
  </si>
  <si>
    <t>Hier wird das notwendige LWR-Volumen berechnet. Sie müssen dazu für den entsprechenden Brandabschnitt den Lagertyp, die Stapelhöhe, die Fläche des Brandabschnitts, die Brandschutzmassnahmen und die Lagermengen aller brennbaren Stoffe und Zubereitungen im Brandabschnitt eintragen.</t>
  </si>
  <si>
    <t>Dieses Tool gilt nicht für Stehtankanlagen. Für diese ist die Tanklager-Richtlinie der Chemischen Industrie (TRCI) resp. die Carbura Richtlinie anzuwenden. Nehmen Sie dazu mit dem Fachbereich Risikovorsorge Kontakt auf.</t>
  </si>
  <si>
    <t>Achtung: Für alle Stoffe, Zubereitungen oder Gegenstände im Brandabschnitt muss auch die Brandgefährlichkeit angegeben werden. Es müssen die maximal möglichen Mengen eingetragen werden.</t>
  </si>
  <si>
    <t xml:space="preserve">Stoffe mit WGK im Brandabschnitt: </t>
  </si>
  <si>
    <t>Summe:</t>
  </si>
  <si>
    <r>
      <t xml:space="preserve">  </t>
    </r>
    <r>
      <rPr>
        <b/>
        <sz val="13"/>
        <color indexed="8"/>
        <rFont val="Calibri"/>
        <family val="2"/>
      </rPr>
      <t>Kilogramm</t>
    </r>
    <r>
      <rPr>
        <b/>
        <sz val="11"/>
        <color indexed="8"/>
        <rFont val="Calibri"/>
        <family val="2"/>
      </rPr>
      <t xml:space="preserve"> je Wassergefährdungsklasse</t>
    </r>
  </si>
  <si>
    <r>
      <rPr>
        <b/>
        <sz val="13"/>
        <color indexed="8"/>
        <rFont val="Calibri"/>
        <family val="2"/>
      </rPr>
      <t>Tonnen</t>
    </r>
    <r>
      <rPr>
        <b/>
        <sz val="11"/>
        <color indexed="8"/>
        <rFont val="Calibri"/>
        <family val="2"/>
      </rPr>
      <t xml:space="preserve"> je Brennbarkeit, resp. Ox-Klassierung</t>
    </r>
  </si>
  <si>
    <t>Mengengrenzen für Stoffe, Zubereitungen und Gegenstände ohne WGK, die im Brandfall wassergefährdend werden.</t>
  </si>
  <si>
    <t>andere brennbare Stoffe</t>
  </si>
  <si>
    <t>Summe brennbare Stoffe:</t>
  </si>
  <si>
    <t>Menge Total</t>
  </si>
  <si>
    <t>Summe: Alle anderen brennbaren Stoffe im Brandabschnitt</t>
  </si>
  <si>
    <t>Summe:  Brennbare Stoffe ohne WGK, die im Brandfall wassergefährden werden</t>
  </si>
  <si>
    <t>Summe: Stoffe mit WGK im Brandabschnitt</t>
  </si>
  <si>
    <t>Total, übertragen in Register "LWR Berechnung"</t>
  </si>
  <si>
    <t>Zusätzlich angeben: Alle anderen brennbaren Stoffe im Brandabschnitt welche oben nicht erfasst wurden wie z.B. Verpackungsmaterialien</t>
  </si>
  <si>
    <t>In diesem Blatt können Sie die Mengen der wassergefährdenden Stoffe oder der Stoffe die im Brandfall wassergefährdend werden können erfassen. Wenn Sie die Liste ausfüllen, bitte für jeden Brandabschnitt eine separate Liste verwenden. Das Ausfüllen dieses Registers ist nicht zwingend, hilft Ihnen aber bei der Zusammenstellung der notwendigen Angaben.</t>
  </si>
  <si>
    <t>Faktor bei GVL</t>
  </si>
  <si>
    <t>Wenn Sie mit dem Mauszeiger auf den Informationsknopf             fahren, erhalten Sie weitere Erläuterungen.</t>
  </si>
  <si>
    <t>Wenn Sie mit dem Mauszeiger auf den Informationsknopf        fahren, erhalten Sie zusätzliche Informationen angezeigt. (Falls die Kommentare immer angezeigt werden, unter "Überprüfen/Alle Kommentare anzeigen" ausschalten).</t>
  </si>
  <si>
    <t xml:space="preserve">
Bemerkungen z.B. zu den Lagerstoffen, den Gebinden, dem Brandschutz, dem LWR-System etc.</t>
  </si>
  <si>
    <t>Eine wichtige Grösse für die Berechnung des Rückhaltevolumens ist die Fläche des Brandabschnittes. Vergewissern Sie sich daher, dass die eingetragenen Flächen stimmen. Die maximale Grösse eines Brandabschnittes ist begrenzt (VKF-Richtlinien). Grosse Brandabschnitte können zu extrem hohen Löschwasserrückhaltevolumen führen.</t>
  </si>
  <si>
    <t xml:space="preserve">Die Berechnung des nötigen LWR beruht auf den CEA Richtlinien. Die Regeln dazu sind sehr komplex. Sie berücksichtigen verschiedene Aspekte und beruhen auf Erfahrungswerten und gewissen Annahmen. </t>
  </si>
  <si>
    <t>Mengengrenzen für spezielle Stoffe mit WGK</t>
  </si>
  <si>
    <r>
      <rPr>
        <b/>
        <sz val="12"/>
        <color indexed="8"/>
        <rFont val="Arial"/>
        <family val="2"/>
      </rPr>
      <t>*</t>
    </r>
    <r>
      <rPr>
        <sz val="10"/>
        <color theme="1"/>
        <rFont val="Arial"/>
        <family val="2"/>
      </rPr>
      <t xml:space="preserve"> Es gilt der tiefste LC</t>
    </r>
    <r>
      <rPr>
        <vertAlign val="subscript"/>
        <sz val="10"/>
        <color indexed="8"/>
        <rFont val="Arial"/>
        <family val="2"/>
      </rPr>
      <t>50</t>
    </r>
    <r>
      <rPr>
        <sz val="10"/>
        <color theme="1"/>
        <rFont val="Arial"/>
        <family val="2"/>
      </rPr>
      <t>-Wert (oder EC</t>
    </r>
    <r>
      <rPr>
        <vertAlign val="subscript"/>
        <sz val="10"/>
        <color indexed="8"/>
        <rFont val="Arial"/>
        <family val="2"/>
      </rPr>
      <t>50</t>
    </r>
    <r>
      <rPr>
        <sz val="10"/>
        <color theme="1"/>
        <rFont val="Arial"/>
        <family val="2"/>
      </rPr>
      <t>) für Daphnien oder Fische gemäss Sicherheitsdatenblatt</t>
    </r>
  </si>
  <si>
    <t>z. B. Heizöl, Diesel, Benzin</t>
  </si>
  <si>
    <t>Für die Berechnung der anfallenden Löschwassermenge resp. des Rückhaltevolumens müssen pro Brandabschnitt auch alle anderen Stoffe</t>
  </si>
  <si>
    <t>** gemäss Stoffe und Waren, Klassierung zur Risikobewertung 1994</t>
  </si>
  <si>
    <t>**Klassierung für Volumenbestimmung</t>
  </si>
  <si>
    <t xml:space="preserve">Die Obergrenze für die LWR-Berechnung ist überschritten. Setzen Sie sich mit der Gebäudeversicherung in Verbindung und holen Sie deren Zustimmung ein. </t>
  </si>
  <si>
    <t>Kilogramm</t>
  </si>
  <si>
    <t>z. Beispiel: Kartonschachteln + Holzwolle gepresst + Grillkohle</t>
  </si>
  <si>
    <t>Brennbare Stoffe ohne WGK, die im Brandfall wassergefährdend werden</t>
  </si>
  <si>
    <t xml:space="preserve">Summen:   </t>
  </si>
  <si>
    <t>z.Beispiel: Rapsöl (40'000 kg) + Himbeersirup (20'000 kg)</t>
  </si>
  <si>
    <t>Nötige Angaben für die Berechnung des notwendigen Löschwasserrückhaltevolumens: Register -&gt; LWR Berechnung</t>
  </si>
  <si>
    <t>Wird verhindert, dass Löschwasser durch unversiegelte Plätze, Sickerleitungen, Liftschächte, Hebebühnen versickert?</t>
  </si>
  <si>
    <t>Kennen Feuerwehr, Chemiewehr das  Löschwasserrückhalte-Konzept?</t>
  </si>
  <si>
    <t xml:space="preserve">
</t>
  </si>
  <si>
    <r>
      <t xml:space="preserve">Bitte stellen Sie den </t>
    </r>
    <r>
      <rPr>
        <b/>
        <i/>
        <sz val="11"/>
        <color indexed="10"/>
        <rFont val="Arial"/>
        <family val="2"/>
      </rPr>
      <t>Löschwasserrückhalteplan</t>
    </r>
    <r>
      <rPr>
        <i/>
        <sz val="11"/>
        <color indexed="10"/>
        <rFont val="Arial"/>
        <family val="2"/>
      </rPr>
      <t xml:space="preserve"> bereit 
(kann auch im Kanalisationsplan integriert sein)</t>
    </r>
  </si>
  <si>
    <t xml:space="preserve"> </t>
  </si>
  <si>
    <t>Fragen zum Löschwasserrückhalte-Konzept zum gesamten Betrieb</t>
  </si>
  <si>
    <t>Funktioniert der Löschwasserrückhalt (LWR) auch bei Stromausfall?</t>
  </si>
  <si>
    <t>Sind die Löschwasserrückhalte-Volumina und Löschwasserrückhalte-Einrichtungen mediumsbeständig?</t>
  </si>
  <si>
    <t>Sind Löschwasserrückhalteeinrichtungen auch im Brandfall (bei Hitzestrahlung) zugänglich?</t>
  </si>
  <si>
    <r>
      <t xml:space="preserve">Bitte beantworten Sie </t>
    </r>
    <r>
      <rPr>
        <b/>
        <i/>
        <sz val="10"/>
        <rFont val="Arial"/>
        <family val="2"/>
      </rPr>
      <t>alle Fragen</t>
    </r>
    <r>
      <rPr>
        <i/>
        <sz val="10"/>
        <rFont val="Arial"/>
        <family val="2"/>
      </rPr>
      <t>. 
Bei Fragen, welche mit z.T. ("zum Teil") beantwortet werden, sind Begründungen erforderlich (</t>
    </r>
    <r>
      <rPr>
        <b/>
        <i/>
        <sz val="10"/>
        <rFont val="Arial"/>
        <family val="2"/>
      </rPr>
      <t>wo dies NICHT zutrifft</t>
    </r>
    <r>
      <rPr>
        <i/>
        <sz val="10"/>
        <rFont val="Arial"/>
        <family val="2"/>
      </rPr>
      <t xml:space="preserve">).
Fragestellungen, welche für den betrachteten Bereich nicht relevant sind, können mit Nein beantwortet werden, mit dem entsprechendem Vermerk "nicht relevant" im Bemerkungsfeld.  </t>
    </r>
  </si>
  <si>
    <t xml:space="preserve">2
</t>
  </si>
  <si>
    <t xml:space="preserve">1
</t>
  </si>
  <si>
    <t xml:space="preserve">3
</t>
  </si>
  <si>
    <t xml:space="preserve">4
</t>
  </si>
  <si>
    <t xml:space="preserve">5
</t>
  </si>
  <si>
    <t xml:space="preserve">7
</t>
  </si>
  <si>
    <t xml:space="preserve">8
</t>
  </si>
  <si>
    <t xml:space="preserve">9
</t>
  </si>
  <si>
    <r>
      <t xml:space="preserve">Müssen </t>
    </r>
    <r>
      <rPr>
        <b/>
        <sz val="11"/>
        <color indexed="8"/>
        <rFont val="Arial"/>
        <family val="2"/>
      </rPr>
      <t xml:space="preserve">keine Einrichtungen aktiv bedient </t>
    </r>
    <r>
      <rPr>
        <sz val="11"/>
        <color indexed="8"/>
        <rFont val="Arial"/>
        <family val="2"/>
      </rPr>
      <t>werden zur Sicherstellung des Löschwaserrückhaltes (LWR)</t>
    </r>
    <r>
      <rPr>
        <b/>
        <sz val="11"/>
        <color indexed="8"/>
        <rFont val="Arial"/>
        <family val="2"/>
      </rPr>
      <t xml:space="preserve"> </t>
    </r>
    <r>
      <rPr>
        <sz val="11"/>
        <color indexed="8"/>
        <rFont val="Arial"/>
        <family val="2"/>
      </rPr>
      <t>?</t>
    </r>
  </si>
  <si>
    <t xml:space="preserve">12
</t>
  </si>
  <si>
    <t>Sind die Abflussöffnungen z.B. Bodenabläufe, Rinnen (in ein Ableitsystem oder in ein Rückhaltevolumen) genügend gross ausgelegt (entsprechend der Löschwasserleistung)?</t>
  </si>
  <si>
    <t>Datum der Erfassung:</t>
  </si>
  <si>
    <t>Betriebsname, Standortgemeinde:</t>
  </si>
  <si>
    <t>Betriebsname</t>
  </si>
  <si>
    <t>Adresse (Strasse / Gemeinde)</t>
  </si>
  <si>
    <t>E-Mail</t>
  </si>
  <si>
    <t>Name:</t>
  </si>
  <si>
    <t>Funktion (verantwortliche Person):</t>
  </si>
  <si>
    <t>LWR Überprüfung wie oft:</t>
  </si>
  <si>
    <t>Telefon (direkt) / E-Mail Adresse:</t>
  </si>
  <si>
    <t>christian.buser@lu.ch</t>
  </si>
  <si>
    <t>Die folgenden Register Abklärung LWR, LWR Berechnung und Fragebogen zum LWR-Konzept müssen zwingend ausgefüllt werden.</t>
  </si>
  <si>
    <t xml:space="preserve">Im Register LWR Berechnung, Bereich  "Brennbarkeit und Menge" sind alle Stoffmengen anzugeben, auch nicht wassergefährdende Stoffe. Vergessen Sie auch nicht Verpackungsmaterialien und andere brennbaren Materialien in grösseren Mengen. </t>
  </si>
  <si>
    <t>Dieses dient dazu, die Mengen an wassergefährdenden Stoffen zu erfassen und zu eruieren ob ein Löschwasserrückhalt für diesen Brandabschnitt nötig ist. Tragen Sie dazu die Mengen an Stoffen mit den gleichen Eigenschaften in den entsprechenden Spalten ein.</t>
  </si>
  <si>
    <t>Register Abklärung LWR (als erstes ausfüllen)</t>
  </si>
  <si>
    <t>Nötige Angaben für die Abklärung ob ein Löschwasserrückhalt im Brandabschnitt notwendig ist: Register -&gt; Abklärung LWR</t>
  </si>
  <si>
    <t>Bitte in Register 'Abklärung LWR' eintragen, die Einträge werden von dort übernommen</t>
  </si>
  <si>
    <t>Fast alle Grundeinstellungen können parametrisiert werden. Auch die angezeigten Meldetexte können einfach geändert werden. Dies können Sie selber tun. Setzen Sie sich dazu in Verbindung mit</t>
  </si>
  <si>
    <t xml:space="preserve">Das berechnete LWR-Volumen zeigt nur eine Grössenordnung. Jeder Brand ist anders, es können nicht alle Eventualitäten berücksichtigt werden. </t>
  </si>
  <si>
    <t>Es besteht daher auch keine Gewähr, dass das berechnete LWR-Volumen in allen Fällen ausreicht. Aus dem berechneten LWR-Volumen können keinerlei Haftungsansprüche abgeleitet werden.</t>
  </si>
  <si>
    <t>Detaillierter Leitfaden zum Löschwasserrückhalt: (pdf doppelklicken)</t>
  </si>
  <si>
    <t>Dieses Tool ist Eigentum der Dienststelle uwe Luzern.</t>
  </si>
  <si>
    <t>Die Bezeichnung des Brandabschnitts wird automatisch von Blatt Abklärung LWR übernommen.</t>
  </si>
  <si>
    <t>Bezeichnung des Brandabschnitts eintragen
Falls eventuell ein Löschwasserrückhalt notwendig ist, wird diese Bezeichnung automatisch auf das Blatt LWR-Berechnung übertragen.</t>
  </si>
  <si>
    <t>Falls ein Löschwasserrückhalt notwendig ist, wird die untenstehende Bemerkung automatisch auf das Blatt LWR-Berechnung übertragen.</t>
  </si>
  <si>
    <t>Löschwasserrückhalt ist nicht zwingend, wird aber freiwillig realisiert.</t>
  </si>
  <si>
    <r>
      <t xml:space="preserve">
Achtung: Wenn das Löschwasser auf einem Vorplatz im Freien aufgestaut wird, muss das zusätzliche Volumen bei einem Regenereignis berücksichtigt werden. In diesem Fall sind 75 l/m</t>
    </r>
    <r>
      <rPr>
        <b/>
        <vertAlign val="superscript"/>
        <sz val="12"/>
        <color indexed="63"/>
        <rFont val="Arial"/>
        <family val="2"/>
      </rPr>
      <t>2</t>
    </r>
    <r>
      <rPr>
        <b/>
        <sz val="12"/>
        <color indexed="63"/>
        <rFont val="Arial"/>
        <family val="2"/>
      </rPr>
      <t xml:space="preserve"> Vorplatzfläche dazuzuzählen.
</t>
    </r>
    <r>
      <rPr>
        <b/>
        <sz val="14"/>
        <color indexed="63"/>
        <rFont val="Arial"/>
        <family val="2"/>
      </rPr>
      <t>Meldungen</t>
    </r>
  </si>
  <si>
    <t>Stand: 13.05.2020 / Rev. 28.01.2025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</si>
</sst>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82" x14ac:knownFonts="1">
    <font>
      <sz val="10"/>
      <color theme="1"/>
      <name val="Arial"/>
      <family val="2"/>
    </font>
    <font>
      <sz val="11"/>
      <color theme="1"/>
      <name val="Arial"/>
      <family val="2"/>
    </font>
    <font>
      <sz val="11"/>
      <color indexed="8"/>
      <name val="Arial"/>
      <family val="2"/>
    </font>
    <font>
      <sz val="11"/>
      <color indexed="8"/>
      <name val="Calibri"/>
      <family val="2"/>
    </font>
    <font>
      <sz val="12"/>
      <color indexed="8"/>
      <name val="Calibri"/>
      <family val="2"/>
    </font>
    <font>
      <b/>
      <sz val="12"/>
      <color indexed="8"/>
      <name val="Calibri"/>
      <family val="2"/>
    </font>
    <font>
      <b/>
      <sz val="12"/>
      <color indexed="8"/>
      <name val="Arial"/>
      <family val="2"/>
    </font>
    <font>
      <b/>
      <sz val="10"/>
      <color indexed="8"/>
      <name val="Arial"/>
      <family val="2"/>
    </font>
    <font>
      <b/>
      <sz val="11"/>
      <color indexed="8"/>
      <name val="Calibri"/>
      <family val="2"/>
    </font>
    <font>
      <b/>
      <sz val="11"/>
      <color indexed="8"/>
      <name val="Arial"/>
      <family val="2"/>
    </font>
    <font>
      <sz val="7"/>
      <name val="Arial"/>
      <family val="2"/>
    </font>
    <font>
      <b/>
      <sz val="12"/>
      <color indexed="63"/>
      <name val="Arial"/>
      <family val="2"/>
    </font>
    <font>
      <b/>
      <sz val="8"/>
      <color indexed="63"/>
      <name val="Arial"/>
      <family val="2"/>
    </font>
    <font>
      <b/>
      <sz val="10"/>
      <color indexed="63"/>
      <name val="Arial"/>
      <family val="2"/>
    </font>
    <font>
      <b/>
      <sz val="8"/>
      <color indexed="81"/>
      <name val="Tahoma"/>
      <family val="2"/>
    </font>
    <font>
      <sz val="8"/>
      <color indexed="81"/>
      <name val="Tahoma"/>
      <family val="2"/>
    </font>
    <font>
      <b/>
      <sz val="8"/>
      <color indexed="81"/>
      <name val="Arial"/>
      <family val="2"/>
    </font>
    <font>
      <sz val="10"/>
      <color indexed="8"/>
      <name val="Arial"/>
      <family val="2"/>
    </font>
    <font>
      <vertAlign val="superscript"/>
      <sz val="10"/>
      <color indexed="8"/>
      <name val="Arial"/>
      <family val="2"/>
    </font>
    <font>
      <b/>
      <sz val="22"/>
      <color indexed="9"/>
      <name val="Arial"/>
      <family val="2"/>
    </font>
    <font>
      <b/>
      <sz val="9"/>
      <color indexed="63"/>
      <name val="Arial"/>
      <family val="2"/>
    </font>
    <font>
      <b/>
      <vertAlign val="superscript"/>
      <sz val="10"/>
      <color indexed="63"/>
      <name val="Arial"/>
      <family val="2"/>
    </font>
    <font>
      <sz val="10"/>
      <color indexed="10"/>
      <name val="Arial"/>
      <family val="2"/>
    </font>
    <font>
      <b/>
      <sz val="12"/>
      <color indexed="9"/>
      <name val="Arial"/>
      <family val="2"/>
    </font>
    <font>
      <sz val="12"/>
      <color indexed="9"/>
      <name val="Arial"/>
      <family val="2"/>
    </font>
    <font>
      <sz val="10"/>
      <color indexed="17"/>
      <name val="Arial"/>
      <family val="2"/>
    </font>
    <font>
      <b/>
      <sz val="10"/>
      <color indexed="57"/>
      <name val="Arial"/>
      <family val="2"/>
    </font>
    <font>
      <b/>
      <sz val="10"/>
      <color indexed="10"/>
      <name val="Arial"/>
      <family val="2"/>
    </font>
    <font>
      <b/>
      <vertAlign val="subscript"/>
      <sz val="12"/>
      <color indexed="8"/>
      <name val="Arial"/>
      <family val="2"/>
    </font>
    <font>
      <vertAlign val="subscript"/>
      <sz val="10"/>
      <color indexed="8"/>
      <name val="Arial"/>
      <family val="2"/>
    </font>
    <font>
      <sz val="11"/>
      <name val="Arial"/>
      <family val="2"/>
    </font>
    <font>
      <b/>
      <vertAlign val="superscript"/>
      <sz val="12"/>
      <color indexed="63"/>
      <name val="Arial"/>
      <family val="2"/>
    </font>
    <font>
      <b/>
      <vertAlign val="superscript"/>
      <sz val="11"/>
      <color indexed="8"/>
      <name val="Calibri"/>
      <family val="2"/>
    </font>
    <font>
      <sz val="10"/>
      <color indexed="63"/>
      <name val="Arial"/>
      <family val="2"/>
    </font>
    <font>
      <b/>
      <sz val="11"/>
      <name val="Arial"/>
      <family val="2"/>
    </font>
    <font>
      <i/>
      <sz val="11"/>
      <name val="Arial"/>
      <family val="2"/>
    </font>
    <font>
      <b/>
      <sz val="13"/>
      <color indexed="8"/>
      <name val="Calibri"/>
      <family val="2"/>
    </font>
    <font>
      <b/>
      <sz val="14"/>
      <color indexed="63"/>
      <name val="Arial"/>
      <family val="2"/>
    </font>
    <font>
      <sz val="9"/>
      <color indexed="81"/>
      <name val="Tahoma"/>
      <family val="2"/>
    </font>
    <font>
      <b/>
      <sz val="9"/>
      <color indexed="81"/>
      <name val="Tahoma"/>
      <family val="2"/>
    </font>
    <font>
      <b/>
      <sz val="9"/>
      <color indexed="10"/>
      <name val="Tahoma"/>
      <family val="2"/>
    </font>
    <font>
      <u/>
      <sz val="10"/>
      <color indexed="12"/>
      <name val="Arial"/>
      <family val="2"/>
    </font>
    <font>
      <b/>
      <sz val="14"/>
      <name val="Arial"/>
      <family val="2"/>
    </font>
    <font>
      <i/>
      <sz val="10"/>
      <name val="Arial"/>
      <family val="2"/>
    </font>
    <font>
      <b/>
      <i/>
      <sz val="10"/>
      <name val="Arial"/>
      <family val="2"/>
    </font>
    <font>
      <i/>
      <sz val="11"/>
      <color indexed="10"/>
      <name val="Arial"/>
      <family val="2"/>
    </font>
    <font>
      <b/>
      <i/>
      <sz val="11"/>
      <color indexed="10"/>
      <name val="Arial"/>
      <family val="2"/>
    </font>
    <font>
      <sz val="10"/>
      <name val="Arial"/>
      <family val="2"/>
    </font>
    <font>
      <u/>
      <sz val="11"/>
      <color theme="10"/>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sz val="16"/>
      <color theme="0"/>
      <name val="Arial"/>
      <family val="2"/>
    </font>
    <font>
      <b/>
      <sz val="16"/>
      <color theme="1"/>
      <name val="Arial"/>
      <family val="2"/>
    </font>
    <font>
      <sz val="16"/>
      <color theme="1"/>
      <name val="Arial"/>
      <family val="2"/>
    </font>
    <font>
      <b/>
      <sz val="14"/>
      <color theme="1"/>
      <name val="Arial"/>
      <family val="2"/>
    </font>
    <font>
      <b/>
      <sz val="12"/>
      <color theme="0"/>
      <name val="Calibri"/>
      <family val="2"/>
      <scheme val="minor"/>
    </font>
    <font>
      <b/>
      <sz val="11"/>
      <color theme="1"/>
      <name val="Calibri"/>
      <family val="2"/>
      <scheme val="minor"/>
    </font>
    <font>
      <sz val="11"/>
      <color theme="1"/>
      <name val="Arial"/>
      <family val="2"/>
    </font>
    <font>
      <sz val="8"/>
      <color theme="1"/>
      <name val="Arial"/>
      <family val="2"/>
    </font>
    <font>
      <b/>
      <sz val="10"/>
      <color theme="1"/>
      <name val="Arial"/>
      <family val="2"/>
    </font>
    <font>
      <sz val="10"/>
      <color rgb="FF000000"/>
      <name val="Arial"/>
      <family val="2"/>
    </font>
    <font>
      <b/>
      <sz val="12"/>
      <color theme="1"/>
      <name val="Arial"/>
      <family val="2"/>
    </font>
    <font>
      <sz val="12"/>
      <color theme="1"/>
      <name val="Arial"/>
      <family val="2"/>
    </font>
    <font>
      <sz val="10"/>
      <color rgb="FFFF0000"/>
      <name val="Arial"/>
      <family val="2"/>
    </font>
    <font>
      <sz val="10"/>
      <color rgb="FF0070C0"/>
      <name val="Arial"/>
      <family val="2"/>
    </font>
    <font>
      <b/>
      <sz val="8"/>
      <color theme="1"/>
      <name val="Arial"/>
      <family val="2"/>
    </font>
    <font>
      <b/>
      <sz val="11"/>
      <color theme="6" tint="0.59999389629810485"/>
      <name val="Arial"/>
      <family val="2"/>
    </font>
    <font>
      <b/>
      <sz val="11"/>
      <color theme="1"/>
      <name val="Arial"/>
      <family val="2"/>
    </font>
    <font>
      <b/>
      <sz val="12"/>
      <color rgb="FFFF0000"/>
      <name val="Calibri"/>
      <family val="2"/>
      <scheme val="minor"/>
    </font>
    <font>
      <sz val="14"/>
      <color theme="1"/>
      <name val="Arial"/>
      <family val="2"/>
    </font>
    <font>
      <sz val="22"/>
      <color theme="0"/>
      <name val="Arial"/>
      <family val="2"/>
    </font>
    <font>
      <b/>
      <sz val="11"/>
      <color rgb="FF92D050"/>
      <name val="Arial"/>
      <family val="2"/>
    </font>
    <font>
      <b/>
      <sz val="11"/>
      <color theme="0"/>
      <name val="Arial"/>
      <family val="2"/>
    </font>
    <font>
      <b/>
      <sz val="7"/>
      <color theme="1"/>
      <name val="Arial"/>
      <family val="2"/>
    </font>
    <font>
      <sz val="11.5"/>
      <color rgb="FF000000"/>
      <name val="Arial"/>
      <family val="2"/>
    </font>
    <font>
      <i/>
      <sz val="11"/>
      <color rgb="FFFF0000"/>
      <name val="Arial"/>
      <family val="2"/>
    </font>
    <font>
      <sz val="8"/>
      <color rgb="FF000000"/>
      <name val="Tahoma"/>
      <family val="2"/>
    </font>
    <font>
      <sz val="10"/>
      <color theme="1"/>
      <name val="Arial Narrow"/>
      <family val="2"/>
    </font>
    <font>
      <sz val="9"/>
      <color theme="1"/>
      <name val="Arial Narrow"/>
      <family val="2"/>
    </font>
    <font>
      <sz val="11"/>
      <color theme="1"/>
      <name val="Arial Narrow"/>
      <family val="2"/>
    </font>
  </fonts>
  <fills count="30">
    <fill>
      <patternFill patternType="none"/>
    </fill>
    <fill>
      <patternFill patternType="gray125"/>
    </fill>
    <fill>
      <patternFill patternType="solid">
        <fgColor indexed="43"/>
        <bgColor indexed="64"/>
      </patternFill>
    </fill>
    <fill>
      <patternFill patternType="solid">
        <fgColor theme="1" tint="4.9989318521683403E-2"/>
        <bgColor indexed="64"/>
      </patternFill>
    </fill>
    <fill>
      <patternFill patternType="solid">
        <fgColor theme="0" tint="-0.249977111117893"/>
        <bgColor indexed="64"/>
      </patternFill>
    </fill>
    <fill>
      <patternFill patternType="solid">
        <fgColor theme="1"/>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rgb="FF92D050"/>
        <bgColor indexed="64"/>
      </patternFill>
    </fill>
    <fill>
      <patternFill patternType="solid">
        <fgColor rgb="FF7030A0"/>
        <bgColor indexed="64"/>
      </patternFill>
    </fill>
    <fill>
      <patternFill patternType="solid">
        <fgColor theme="0"/>
        <bgColor indexed="64"/>
      </patternFill>
    </fill>
    <fill>
      <patternFill patternType="solid">
        <fgColor theme="0" tint="-4.9989318521683403E-2"/>
        <bgColor indexed="64"/>
      </patternFill>
    </fill>
  </fills>
  <borders count="123">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style="medium">
        <color indexed="64"/>
      </right>
      <top style="thin">
        <color theme="0" tint="-0.24994659260841701"/>
      </top>
      <bottom style="hair">
        <color theme="0" tint="-0.14996795556505021"/>
      </bottom>
      <diagonal/>
    </border>
    <border>
      <left/>
      <right style="medium">
        <color indexed="64"/>
      </right>
      <top style="hair">
        <color theme="0" tint="-0.14996795556505021"/>
      </top>
      <bottom style="hair">
        <color theme="0" tint="-0.14996795556505021"/>
      </bottom>
      <diagonal/>
    </border>
    <border>
      <left/>
      <right style="medium">
        <color indexed="64"/>
      </right>
      <top style="thin">
        <color theme="0" tint="-0.24994659260841701"/>
      </top>
      <bottom/>
      <diagonal/>
    </border>
    <border>
      <left/>
      <right style="thin">
        <color theme="0" tint="-0.24994659260841701"/>
      </right>
      <top/>
      <bottom style="medium">
        <color indexed="64"/>
      </bottom>
      <diagonal/>
    </border>
    <border>
      <left style="thin">
        <color theme="0" tint="-0.24994659260841701"/>
      </left>
      <right/>
      <top/>
      <bottom/>
      <diagonal/>
    </border>
    <border>
      <left style="thin">
        <color theme="0" tint="-0.24994659260841701"/>
      </left>
      <right/>
      <top style="thin">
        <color theme="0" tint="-0.14996795556505021"/>
      </top>
      <bottom/>
      <diagonal/>
    </border>
    <border>
      <left style="thin">
        <color theme="0" tint="-0.249977111117893"/>
      </left>
      <right/>
      <top/>
      <bottom style="thin">
        <color theme="0" tint="-0.249977111117893"/>
      </bottom>
      <diagonal/>
    </border>
    <border>
      <left/>
      <right/>
      <top style="thin">
        <color theme="0" tint="-0.24994659260841701"/>
      </top>
      <bottom style="hair">
        <color theme="0" tint="-0.14996795556505021"/>
      </bottom>
      <diagonal/>
    </border>
    <border>
      <left style="thin">
        <color theme="0" tint="-0.24994659260841701"/>
      </left>
      <right/>
      <top/>
      <bottom style="thin">
        <color theme="0" tint="-0.24994659260841701"/>
      </bottom>
      <diagonal/>
    </border>
    <border>
      <left/>
      <right/>
      <top style="thin">
        <color theme="0" tint="-0.24994659260841701"/>
      </top>
      <bottom/>
      <diagonal/>
    </border>
    <border>
      <left style="thin">
        <color theme="0" tint="-0.24994659260841701"/>
      </left>
      <right/>
      <top/>
      <bottom style="thin">
        <color theme="0" tint="-0.14996795556505021"/>
      </bottom>
      <diagonal/>
    </border>
    <border>
      <left style="thin">
        <color theme="0" tint="-0.24994659260841701"/>
      </left>
      <right/>
      <top style="medium">
        <color indexed="64"/>
      </top>
      <bottom/>
      <diagonal/>
    </border>
    <border>
      <left style="thin">
        <color theme="0" tint="-0.24994659260841701"/>
      </left>
      <right/>
      <top style="thin">
        <color theme="0" tint="-0.24994659260841701"/>
      </top>
      <bottom/>
      <diagonal/>
    </border>
    <border>
      <left style="thin">
        <color theme="0" tint="-0.249977111117893"/>
      </left>
      <right style="thin">
        <color theme="0" tint="-0.249977111117893"/>
      </right>
      <top style="medium">
        <color indexed="64"/>
      </top>
      <bottom style="medium">
        <color indexed="64"/>
      </bottom>
      <diagonal/>
    </border>
    <border>
      <left style="thin">
        <color theme="0" tint="-0.249977111117893"/>
      </left>
      <right/>
      <top style="medium">
        <color indexed="64"/>
      </top>
      <bottom style="medium">
        <color indexed="64"/>
      </bottom>
      <diagonal/>
    </border>
    <border>
      <left/>
      <right style="medium">
        <color indexed="64"/>
      </right>
      <top style="hair">
        <color theme="0" tint="-0.14996795556505021"/>
      </top>
      <bottom style="thin">
        <color theme="0" tint="-0.24994659260841701"/>
      </bottom>
      <diagonal/>
    </border>
    <border>
      <left/>
      <right/>
      <top style="hair">
        <color theme="0" tint="-0.14996795556505021"/>
      </top>
      <bottom style="thin">
        <color theme="0" tint="-0.24994659260841701"/>
      </bottom>
      <diagonal/>
    </border>
    <border>
      <left/>
      <right/>
      <top style="hair">
        <color theme="0" tint="-0.14996795556505021"/>
      </top>
      <bottom style="hair">
        <color theme="0" tint="-0.14996795556505021"/>
      </bottom>
      <diagonal/>
    </border>
    <border>
      <left/>
      <right style="medium">
        <color indexed="64"/>
      </right>
      <top style="medium">
        <color indexed="64"/>
      </top>
      <bottom style="hair">
        <color theme="0" tint="-0.14996795556505021"/>
      </bottom>
      <diagonal/>
    </border>
    <border>
      <left/>
      <right style="medium">
        <color indexed="64"/>
      </right>
      <top style="hair">
        <color theme="0" tint="-0.14996795556505021"/>
      </top>
      <bottom style="medium">
        <color indexed="64"/>
      </bottom>
      <diagonal/>
    </border>
    <border>
      <left style="thin">
        <color theme="0" tint="-0.24994659260841701"/>
      </left>
      <right/>
      <top/>
      <bottom style="medium">
        <color indexed="64"/>
      </bottom>
      <diagonal/>
    </border>
    <border>
      <left/>
      <right/>
      <top style="medium">
        <color indexed="64"/>
      </top>
      <bottom style="hair">
        <color theme="0" tint="-0.14993743705557422"/>
      </bottom>
      <diagonal/>
    </border>
    <border>
      <left/>
      <right/>
      <top style="hair">
        <color theme="0" tint="-0.14993743705557422"/>
      </top>
      <bottom style="hair">
        <color theme="0" tint="-0.14993743705557422"/>
      </bottom>
      <diagonal/>
    </border>
    <border>
      <left/>
      <right/>
      <top style="hair">
        <color theme="0" tint="-0.14993743705557422"/>
      </top>
      <bottom style="medium">
        <color indexed="64"/>
      </bottom>
      <diagonal/>
    </border>
    <border>
      <left/>
      <right/>
      <top style="hair">
        <color theme="0" tint="-0.14996795556505021"/>
      </top>
      <bottom/>
      <diagonal/>
    </border>
    <border>
      <left style="thin">
        <color theme="0" tint="-0.24994659260841701"/>
      </left>
      <right style="thin">
        <color theme="0" tint="-0.249977111117893"/>
      </right>
      <top/>
      <bottom/>
      <diagonal/>
    </border>
    <border>
      <left style="thin">
        <color theme="0" tint="-0.24994659260841701"/>
      </left>
      <right style="thin">
        <color theme="0" tint="-0.249977111117893"/>
      </right>
      <top/>
      <bottom style="thin">
        <color theme="0" tint="-0.24994659260841701"/>
      </bottom>
      <diagonal/>
    </border>
    <border>
      <left style="medium">
        <color indexed="64"/>
      </left>
      <right/>
      <top style="thin">
        <color theme="0" tint="-0.24994659260841701"/>
      </top>
      <bottom/>
      <diagonal/>
    </border>
    <border>
      <left style="medium">
        <color indexed="64"/>
      </left>
      <right/>
      <top/>
      <bottom style="thin">
        <color theme="0" tint="-0.24994659260841701"/>
      </bottom>
      <diagonal/>
    </border>
    <border>
      <left/>
      <right/>
      <top/>
      <bottom style="thin">
        <color theme="0" tint="-0.24994659260841701"/>
      </bottom>
      <diagonal/>
    </border>
    <border>
      <left/>
      <right style="medium">
        <color indexed="64"/>
      </right>
      <top/>
      <bottom style="thin">
        <color theme="0" tint="-0.24994659260841701"/>
      </bottom>
      <diagonal/>
    </border>
    <border>
      <left style="thin">
        <color theme="0" tint="-0.249977111117893"/>
      </left>
      <right/>
      <top style="thin">
        <color theme="0" tint="-0.14996795556505021"/>
      </top>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style="thin">
        <color theme="0" tint="-0.249977111117893"/>
      </top>
      <bottom/>
      <diagonal/>
    </border>
    <border>
      <left style="thin">
        <color theme="0" tint="-0.24994659260841701"/>
      </left>
      <right style="thin">
        <color theme="0" tint="-0.249977111117893"/>
      </right>
      <top/>
      <bottom style="medium">
        <color indexed="64"/>
      </bottom>
      <diagonal/>
    </border>
    <border>
      <left style="thin">
        <color theme="0" tint="-0.249977111117893"/>
      </left>
      <right/>
      <top style="thin">
        <color theme="0" tint="-0.249977111117893"/>
      </top>
      <bottom/>
      <diagonal/>
    </border>
    <border>
      <left style="thin">
        <color theme="0" tint="-0.249977111117893"/>
      </left>
      <right/>
      <top/>
      <bottom style="medium">
        <color indexed="64"/>
      </bottom>
      <diagonal/>
    </border>
  </borders>
  <cellStyleXfs count="4">
    <xf numFmtId="0" fontId="0" fillId="0" borderId="0"/>
    <xf numFmtId="0" fontId="41" fillId="0" borderId="0" applyNumberFormat="0" applyFill="0" applyBorder="0" applyAlignment="0" applyProtection="0">
      <alignment vertical="top"/>
      <protection locked="0"/>
    </xf>
    <xf numFmtId="0" fontId="48" fillId="0" borderId="0" applyNumberFormat="0" applyFill="0" applyBorder="0" applyAlignment="0" applyProtection="0"/>
    <xf numFmtId="0" fontId="49" fillId="0" borderId="0"/>
  </cellStyleXfs>
  <cellXfs count="919">
    <xf numFmtId="0" fontId="0" fillId="0" borderId="0" xfId="0"/>
    <xf numFmtId="0" fontId="50" fillId="0" borderId="0" xfId="0" applyFont="1"/>
    <xf numFmtId="0" fontId="51" fillId="0" borderId="0" xfId="0" quotePrefix="1" applyFont="1" applyAlignment="1">
      <alignment horizontal="center" vertical="center"/>
    </xf>
    <xf numFmtId="0" fontId="50" fillId="0" borderId="0" xfId="0" quotePrefix="1" applyFont="1"/>
    <xf numFmtId="0" fontId="51" fillId="0" borderId="0" xfId="0" applyFont="1"/>
    <xf numFmtId="0" fontId="48" fillId="0" borderId="0" xfId="2"/>
    <xf numFmtId="0" fontId="51" fillId="0" borderId="0" xfId="0" applyFont="1" applyAlignment="1">
      <alignment horizontal="left" vertical="center" wrapText="1"/>
    </xf>
    <xf numFmtId="0" fontId="50" fillId="0" borderId="0" xfId="0" applyFont="1" applyAlignment="1">
      <alignment horizontal="left" indent="4"/>
    </xf>
    <xf numFmtId="0" fontId="52" fillId="0" borderId="0" xfId="0" applyFont="1" applyAlignment="1">
      <alignment horizontal="left" vertical="top"/>
    </xf>
    <xf numFmtId="0" fontId="50" fillId="0" borderId="0" xfId="0" applyFont="1" applyAlignment="1">
      <alignment horizontal="left" indent="5"/>
    </xf>
    <xf numFmtId="0" fontId="51" fillId="0" borderId="0" xfId="0" applyFont="1" applyAlignment="1">
      <alignment vertical="top"/>
    </xf>
    <xf numFmtId="0" fontId="53" fillId="3" borderId="1" xfId="0" applyFont="1" applyFill="1" applyBorder="1" applyAlignment="1">
      <alignment horizontal="center" vertical="center"/>
    </xf>
    <xf numFmtId="0" fontId="54" fillId="4" borderId="1" xfId="0" applyFont="1" applyFill="1" applyBorder="1" applyAlignment="1">
      <alignment horizontal="center" vertical="center"/>
    </xf>
    <xf numFmtId="0" fontId="54" fillId="0" borderId="1" xfId="0" applyFont="1" applyBorder="1" applyAlignment="1">
      <alignment horizontal="center" vertical="center"/>
    </xf>
    <xf numFmtId="0" fontId="55" fillId="0" borderId="0" xfId="0" applyFont="1" applyBorder="1" applyAlignment="1">
      <alignment horizontal="center" vertical="center"/>
    </xf>
    <xf numFmtId="0" fontId="56" fillId="0" borderId="0" xfId="0" applyFont="1" applyFill="1" applyBorder="1" applyAlignment="1">
      <alignment horizontal="left" vertical="center"/>
    </xf>
    <xf numFmtId="0" fontId="0" fillId="0" borderId="0" xfId="0" applyFont="1" applyBorder="1" applyAlignment="1">
      <alignment horizontal="left" vertical="center"/>
    </xf>
    <xf numFmtId="0" fontId="51" fillId="0" borderId="0" xfId="0" applyFont="1" applyAlignment="1">
      <alignment horizontal="left" vertical="top" wrapText="1"/>
    </xf>
    <xf numFmtId="0" fontId="50" fillId="0" borderId="0" xfId="0" applyFont="1" applyAlignment="1">
      <alignment horizontal="center" vertical="center"/>
    </xf>
    <xf numFmtId="0" fontId="51" fillId="0" borderId="0" xfId="0" applyFont="1" applyAlignment="1">
      <alignment vertical="top" wrapText="1"/>
    </xf>
    <xf numFmtId="0" fontId="50" fillId="0" borderId="2" xfId="0" applyFont="1" applyBorder="1" applyAlignment="1">
      <alignment vertical="center" wrapText="1"/>
    </xf>
    <xf numFmtId="0" fontId="57" fillId="5" borderId="3" xfId="0" applyFont="1" applyFill="1" applyBorder="1" applyAlignment="1">
      <alignment vertical="center" wrapText="1"/>
    </xf>
    <xf numFmtId="0" fontId="57" fillId="5" borderId="4" xfId="0" applyFont="1" applyFill="1" applyBorder="1" applyAlignment="1">
      <alignment vertical="center" wrapText="1"/>
    </xf>
    <xf numFmtId="0" fontId="50" fillId="0" borderId="5" xfId="0" applyFont="1" applyBorder="1" applyAlignment="1">
      <alignment vertical="center" wrapText="1"/>
    </xf>
    <xf numFmtId="0" fontId="57" fillId="5" borderId="4" xfId="0" applyFont="1" applyFill="1" applyBorder="1" applyAlignment="1">
      <alignment horizontal="center" vertical="center"/>
    </xf>
    <xf numFmtId="0" fontId="50" fillId="0" borderId="6" xfId="0" applyFont="1" applyBorder="1" applyAlignment="1">
      <alignment horizontal="center" vertical="center"/>
    </xf>
    <xf numFmtId="0" fontId="50" fillId="0" borderId="7" xfId="0" applyFont="1" applyBorder="1" applyAlignment="1">
      <alignment horizontal="center" vertical="center"/>
    </xf>
    <xf numFmtId="0" fontId="50" fillId="0" borderId="8" xfId="0" applyFont="1" applyBorder="1" applyAlignment="1">
      <alignment horizontal="center" vertical="center"/>
    </xf>
    <xf numFmtId="0" fontId="57" fillId="5" borderId="4" xfId="0" applyFont="1" applyFill="1" applyBorder="1" applyAlignment="1">
      <alignment horizontal="center" vertical="center" wrapText="1"/>
    </xf>
    <xf numFmtId="0" fontId="49" fillId="0" borderId="6" xfId="0" applyFont="1" applyBorder="1" applyAlignment="1">
      <alignment horizontal="center" vertical="center"/>
    </xf>
    <xf numFmtId="0" fontId="49" fillId="0" borderId="7" xfId="0" applyFont="1" applyBorder="1" applyAlignment="1">
      <alignment horizontal="center" vertical="center"/>
    </xf>
    <xf numFmtId="0" fontId="49" fillId="0" borderId="8" xfId="0" applyFont="1" applyBorder="1" applyAlignment="1">
      <alignment horizontal="left" vertical="center" wrapText="1"/>
    </xf>
    <xf numFmtId="0" fontId="57" fillId="5" borderId="9" xfId="0" applyFont="1" applyFill="1" applyBorder="1" applyAlignment="1">
      <alignment horizontal="center" vertical="center" wrapText="1"/>
    </xf>
    <xf numFmtId="0" fontId="50" fillId="0" borderId="10" xfId="0" applyFont="1" applyBorder="1" applyAlignment="1">
      <alignment vertical="center" wrapText="1"/>
    </xf>
    <xf numFmtId="0" fontId="50" fillId="0" borderId="11" xfId="0" applyFont="1" applyBorder="1" applyAlignment="1">
      <alignment horizontal="center" vertical="center"/>
    </xf>
    <xf numFmtId="0" fontId="49" fillId="0" borderId="11" xfId="0" applyFont="1" applyBorder="1" applyAlignment="1">
      <alignment horizontal="center" vertical="center"/>
    </xf>
    <xf numFmtId="0" fontId="0" fillId="0" borderId="12" xfId="0" applyBorder="1"/>
    <xf numFmtId="0" fontId="0" fillId="0" borderId="13" xfId="0" applyBorder="1"/>
    <xf numFmtId="0" fontId="0" fillId="0" borderId="13" xfId="0" applyBorder="1" applyAlignment="1">
      <alignment horizontal="center" vertical="center"/>
    </xf>
    <xf numFmtId="0" fontId="0" fillId="0" borderId="14" xfId="0" applyBorder="1" applyAlignment="1">
      <alignment horizontal="center" vertical="center"/>
    </xf>
    <xf numFmtId="0" fontId="58" fillId="0" borderId="15" xfId="0" applyFont="1" applyBorder="1"/>
    <xf numFmtId="0" fontId="0" fillId="0" borderId="0" xfId="0" applyBorder="1" applyAlignment="1">
      <alignment horizontal="center" vertical="center"/>
    </xf>
    <xf numFmtId="0" fontId="0" fillId="0" borderId="0" xfId="0" applyAlignment="1">
      <alignment horizontal="center" vertical="center"/>
    </xf>
    <xf numFmtId="0" fontId="0" fillId="0" borderId="16" xfId="0" applyBorder="1" applyAlignment="1">
      <alignment horizontal="center" vertical="center"/>
    </xf>
    <xf numFmtId="0" fontId="58" fillId="0" borderId="0" xfId="0" applyFont="1" applyBorder="1"/>
    <xf numFmtId="0" fontId="0" fillId="0" borderId="0" xfId="0" applyBorder="1" applyAlignment="1">
      <alignment horizontal="left" vertical="center"/>
    </xf>
    <xf numFmtId="0" fontId="0" fillId="0" borderId="0" xfId="0" applyFont="1" applyBorder="1"/>
    <xf numFmtId="0" fontId="0" fillId="0" borderId="15" xfId="0" applyBorder="1"/>
    <xf numFmtId="0" fontId="58" fillId="0" borderId="17" xfId="0" applyFont="1" applyBorder="1"/>
    <xf numFmtId="0" fontId="0" fillId="0" borderId="0" xfId="0" applyFill="1" applyProtection="1"/>
    <xf numFmtId="0" fontId="0" fillId="0" borderId="0" xfId="0" applyProtection="1"/>
    <xf numFmtId="0" fontId="13" fillId="2" borderId="15" xfId="0" applyFont="1" applyFill="1" applyBorder="1" applyAlignment="1" applyProtection="1">
      <alignment horizontal="center" wrapText="1"/>
    </xf>
    <xf numFmtId="0" fontId="13" fillId="2" borderId="18" xfId="0" applyFont="1" applyFill="1" applyBorder="1" applyAlignment="1" applyProtection="1">
      <alignment horizontal="center" textRotation="90" wrapText="1"/>
    </xf>
    <xf numFmtId="0" fontId="13" fillId="2" borderId="0" xfId="0" applyFont="1" applyFill="1" applyBorder="1" applyAlignment="1" applyProtection="1">
      <alignment horizontal="center" wrapText="1"/>
    </xf>
    <xf numFmtId="0" fontId="13" fillId="2" borderId="0" xfId="0" applyFont="1" applyFill="1" applyBorder="1" applyAlignment="1" applyProtection="1">
      <alignment horizontal="center" textRotation="90" wrapText="1"/>
    </xf>
    <xf numFmtId="0" fontId="13" fillId="2" borderId="19" xfId="0" applyFont="1" applyFill="1" applyBorder="1" applyAlignment="1" applyProtection="1">
      <alignment horizontal="center" textRotation="90" wrapText="1"/>
    </xf>
    <xf numFmtId="0" fontId="59" fillId="0" borderId="0" xfId="0" applyFont="1" applyProtection="1"/>
    <xf numFmtId="0" fontId="59" fillId="0" borderId="0" xfId="0" applyFont="1" applyAlignment="1" applyProtection="1">
      <alignment horizontal="center" vertical="center"/>
    </xf>
    <xf numFmtId="0" fontId="60" fillId="0" borderId="0" xfId="0" applyFont="1" applyAlignment="1" applyProtection="1">
      <alignment horizontal="center" vertical="center"/>
      <protection locked="0"/>
    </xf>
    <xf numFmtId="0" fontId="60" fillId="0" borderId="20" xfId="0" applyFont="1" applyBorder="1" applyAlignment="1" applyProtection="1">
      <alignment horizontal="center" vertical="center"/>
    </xf>
    <xf numFmtId="3" fontId="59" fillId="6" borderId="21" xfId="0" applyNumberFormat="1" applyFont="1" applyFill="1" applyBorder="1" applyAlignment="1" applyProtection="1">
      <alignment horizontal="center" vertical="center" wrapText="1" shrinkToFit="1"/>
      <protection locked="0"/>
    </xf>
    <xf numFmtId="3" fontId="59" fillId="6" borderId="22" xfId="0" applyNumberFormat="1" applyFont="1" applyFill="1" applyBorder="1" applyAlignment="1" applyProtection="1">
      <alignment horizontal="center" vertical="center" wrapText="1" shrinkToFit="1"/>
      <protection locked="0"/>
    </xf>
    <xf numFmtId="3" fontId="59" fillId="6" borderId="23" xfId="0" applyNumberFormat="1" applyFont="1" applyFill="1" applyBorder="1" applyAlignment="1" applyProtection="1">
      <alignment horizontal="center" vertical="center" wrapText="1" shrinkToFit="1"/>
      <protection locked="0"/>
    </xf>
    <xf numFmtId="0" fontId="60" fillId="0" borderId="20" xfId="0" applyFont="1" applyFill="1" applyBorder="1" applyAlignment="1" applyProtection="1">
      <alignment horizontal="center" vertical="center"/>
    </xf>
    <xf numFmtId="0" fontId="59" fillId="0" borderId="0" xfId="0" applyFont="1" applyFill="1" applyProtection="1"/>
    <xf numFmtId="0" fontId="0" fillId="0" borderId="0" xfId="0" applyBorder="1" applyProtection="1"/>
    <xf numFmtId="0" fontId="11" fillId="0" borderId="24" xfId="0" applyFont="1" applyFill="1" applyBorder="1" applyAlignment="1" applyProtection="1">
      <alignment horizontal="center" vertical="center" wrapText="1"/>
    </xf>
    <xf numFmtId="0" fontId="12" fillId="0" borderId="18" xfId="0" applyFont="1" applyFill="1" applyBorder="1" applyAlignment="1" applyProtection="1">
      <alignment horizontal="center" textRotation="90" wrapText="1"/>
    </xf>
    <xf numFmtId="0" fontId="0" fillId="7" borderId="12" xfId="0" applyFill="1" applyBorder="1" applyAlignment="1">
      <alignment horizontal="center"/>
    </xf>
    <xf numFmtId="0" fontId="0" fillId="7" borderId="15" xfId="0" applyFill="1" applyBorder="1" applyAlignment="1">
      <alignment horizontal="center"/>
    </xf>
    <xf numFmtId="0" fontId="0" fillId="7" borderId="17" xfId="0" applyFill="1" applyBorder="1" applyAlignment="1">
      <alignment horizontal="center"/>
    </xf>
    <xf numFmtId="0" fontId="0" fillId="0" borderId="0" xfId="0" applyFill="1" applyBorder="1" applyAlignment="1">
      <alignment horizontal="center" vertical="center"/>
    </xf>
    <xf numFmtId="0" fontId="0" fillId="0" borderId="0" xfId="0" applyFill="1" applyBorder="1"/>
    <xf numFmtId="0" fontId="0" fillId="0" borderId="0" xfId="0" applyBorder="1"/>
    <xf numFmtId="0" fontId="0" fillId="0" borderId="0" xfId="0" applyFill="1" applyAlignment="1">
      <alignment horizontal="center" vertical="center"/>
    </xf>
    <xf numFmtId="0" fontId="0" fillId="0" borderId="14" xfId="0" applyBorder="1"/>
    <xf numFmtId="0" fontId="0" fillId="0" borderId="16" xfId="0" applyBorder="1"/>
    <xf numFmtId="0" fontId="0" fillId="0" borderId="17" xfId="0" applyBorder="1"/>
    <xf numFmtId="0" fontId="0" fillId="0" borderId="25" xfId="0" applyBorder="1"/>
    <xf numFmtId="0" fontId="0" fillId="0" borderId="26" xfId="0" applyBorder="1"/>
    <xf numFmtId="0" fontId="61" fillId="0" borderId="12" xfId="0" applyFont="1" applyBorder="1"/>
    <xf numFmtId="0" fontId="0" fillId="0" borderId="13" xfId="0" applyBorder="1" applyAlignment="1">
      <alignment wrapText="1"/>
    </xf>
    <xf numFmtId="0" fontId="0" fillId="0" borderId="25" xfId="0" applyFill="1" applyBorder="1" applyAlignment="1">
      <alignment horizontal="center" vertical="center"/>
    </xf>
    <xf numFmtId="0" fontId="60" fillId="0" borderId="16" xfId="0" applyFont="1" applyBorder="1"/>
    <xf numFmtId="0" fontId="0" fillId="7" borderId="12" xfId="0" applyFill="1" applyBorder="1"/>
    <xf numFmtId="0" fontId="0" fillId="7" borderId="14" xfId="0" applyFill="1" applyBorder="1"/>
    <xf numFmtId="0" fontId="0" fillId="7" borderId="15" xfId="0" applyFill="1" applyBorder="1"/>
    <xf numFmtId="0" fontId="0" fillId="7" borderId="18" xfId="0" applyFill="1" applyBorder="1"/>
    <xf numFmtId="0" fontId="0" fillId="7" borderId="16" xfId="0" applyFill="1" applyBorder="1" applyAlignment="1">
      <alignment horizontal="center"/>
    </xf>
    <xf numFmtId="0" fontId="0" fillId="7" borderId="19" xfId="0" applyFill="1" applyBorder="1"/>
    <xf numFmtId="0" fontId="0" fillId="7" borderId="24" xfId="0" applyFill="1" applyBorder="1"/>
    <xf numFmtId="0" fontId="0" fillId="7" borderId="26" xfId="0" applyFill="1" applyBorder="1" applyAlignment="1">
      <alignment horizontal="center"/>
    </xf>
    <xf numFmtId="0" fontId="0" fillId="7" borderId="13" xfId="0" applyFill="1" applyBorder="1"/>
    <xf numFmtId="0" fontId="0" fillId="7" borderId="0" xfId="0" applyFill="1" applyBorder="1" applyAlignment="1">
      <alignment horizontal="center"/>
    </xf>
    <xf numFmtId="0" fontId="0" fillId="7" borderId="14" xfId="0" applyFill="1" applyBorder="1" applyAlignment="1">
      <alignment horizontal="center"/>
    </xf>
    <xf numFmtId="0" fontId="0" fillId="7" borderId="17" xfId="0" applyFill="1" applyBorder="1"/>
    <xf numFmtId="0" fontId="60" fillId="0" borderId="0" xfId="0" applyFont="1" applyBorder="1"/>
    <xf numFmtId="0" fontId="0" fillId="7" borderId="0" xfId="0" applyFill="1" applyBorder="1"/>
    <xf numFmtId="0" fontId="0" fillId="7" borderId="16" xfId="0" applyFill="1" applyBorder="1"/>
    <xf numFmtId="0" fontId="0" fillId="7" borderId="27" xfId="0" applyFill="1" applyBorder="1"/>
    <xf numFmtId="0" fontId="0" fillId="7" borderId="28" xfId="0" applyFill="1" applyBorder="1" applyAlignment="1">
      <alignment horizontal="center"/>
    </xf>
    <xf numFmtId="0" fontId="0" fillId="7" borderId="29" xfId="0" applyFill="1" applyBorder="1" applyAlignment="1">
      <alignment horizontal="center"/>
    </xf>
    <xf numFmtId="0" fontId="0" fillId="7" borderId="25" xfId="0" applyFill="1" applyBorder="1"/>
    <xf numFmtId="0" fontId="0" fillId="7" borderId="26" xfId="0" applyFill="1" applyBorder="1"/>
    <xf numFmtId="0" fontId="0" fillId="8" borderId="17" xfId="0" applyFill="1" applyBorder="1" applyAlignment="1">
      <alignment horizontal="center"/>
    </xf>
    <xf numFmtId="0" fontId="0" fillId="8" borderId="25" xfId="0" applyFill="1" applyBorder="1" applyAlignment="1">
      <alignment horizontal="center"/>
    </xf>
    <xf numFmtId="0" fontId="0" fillId="8" borderId="26" xfId="0" applyFill="1" applyBorder="1" applyAlignment="1">
      <alignment horizontal="center"/>
    </xf>
    <xf numFmtId="0" fontId="0" fillId="0" borderId="25" xfId="0" applyFill="1" applyBorder="1"/>
    <xf numFmtId="0" fontId="58" fillId="0" borderId="0" xfId="0" applyFont="1" applyFill="1" applyBorder="1" applyAlignment="1" applyProtection="1">
      <alignment horizontal="left" vertical="center" wrapText="1"/>
      <protection locked="0"/>
    </xf>
    <xf numFmtId="0" fontId="61" fillId="0" borderId="15" xfId="0" applyFont="1" applyBorder="1"/>
    <xf numFmtId="0" fontId="62" fillId="0" borderId="15" xfId="0" applyFont="1" applyBorder="1" applyAlignment="1">
      <alignment horizontal="left" vertical="top" readingOrder="1"/>
    </xf>
    <xf numFmtId="0" fontId="0" fillId="9" borderId="13" xfId="0" applyFill="1" applyBorder="1" applyAlignment="1" applyProtection="1">
      <alignment horizontal="center" vertical="center"/>
      <protection locked="0"/>
    </xf>
    <xf numFmtId="0" fontId="0" fillId="9" borderId="0" xfId="0" applyFill="1" applyBorder="1" applyAlignment="1" applyProtection="1">
      <alignment horizontal="center" vertical="center"/>
      <protection locked="0"/>
    </xf>
    <xf numFmtId="0" fontId="0" fillId="9" borderId="16" xfId="0" applyFill="1" applyBorder="1" applyAlignment="1" applyProtection="1">
      <alignment horizontal="center" vertical="center"/>
      <protection locked="0"/>
    </xf>
    <xf numFmtId="0" fontId="10" fillId="0" borderId="18" xfId="0" applyFont="1" applyFill="1" applyBorder="1" applyAlignment="1" applyProtection="1">
      <alignment horizontal="left" vertical="center" wrapText="1"/>
    </xf>
    <xf numFmtId="0" fontId="10" fillId="4" borderId="12" xfId="0" applyFont="1" applyFill="1" applyBorder="1" applyAlignment="1" applyProtection="1">
      <alignment horizontal="left" vertical="center" wrapText="1"/>
    </xf>
    <xf numFmtId="0" fontId="0" fillId="0" borderId="0" xfId="0" applyFill="1" applyBorder="1" applyProtection="1"/>
    <xf numFmtId="0" fontId="11" fillId="0" borderId="19" xfId="0" applyFont="1" applyFill="1" applyBorder="1" applyAlignment="1" applyProtection="1">
      <alignment horizontal="center" vertical="center" wrapText="1"/>
    </xf>
    <xf numFmtId="0" fontId="0" fillId="10" borderId="13" xfId="0" applyFill="1" applyBorder="1" applyProtection="1"/>
    <xf numFmtId="0" fontId="0" fillId="10" borderId="14" xfId="0" applyFill="1" applyBorder="1" applyProtection="1"/>
    <xf numFmtId="0" fontId="12" fillId="0" borderId="19" xfId="0" applyFont="1" applyFill="1" applyBorder="1" applyAlignment="1" applyProtection="1">
      <alignment horizontal="center" textRotation="90" wrapText="1"/>
    </xf>
    <xf numFmtId="0" fontId="13" fillId="2" borderId="19" xfId="0" applyFont="1" applyFill="1" applyBorder="1" applyAlignment="1" applyProtection="1">
      <alignment horizontal="center" wrapText="1"/>
    </xf>
    <xf numFmtId="0" fontId="13" fillId="2" borderId="12" xfId="0" applyFont="1" applyFill="1" applyBorder="1" applyAlignment="1" applyProtection="1">
      <alignment horizontal="center" textRotation="90" wrapText="1"/>
    </xf>
    <xf numFmtId="0" fontId="13" fillId="2" borderId="13" xfId="0" applyFont="1" applyFill="1" applyBorder="1" applyAlignment="1" applyProtection="1">
      <alignment horizontal="center" textRotation="90" wrapText="1"/>
    </xf>
    <xf numFmtId="0" fontId="13" fillId="2" borderId="14" xfId="0" applyFont="1" applyFill="1" applyBorder="1" applyAlignment="1" applyProtection="1">
      <alignment horizontal="center" textRotation="90" wrapText="1"/>
    </xf>
    <xf numFmtId="0" fontId="20" fillId="2" borderId="18" xfId="0" applyFont="1" applyFill="1" applyBorder="1" applyAlignment="1" applyProtection="1">
      <alignment horizontal="center" textRotation="90" wrapText="1"/>
    </xf>
    <xf numFmtId="0" fontId="13" fillId="2" borderId="18" xfId="0" applyFont="1" applyFill="1" applyBorder="1" applyAlignment="1" applyProtection="1">
      <alignment horizontal="center" wrapText="1"/>
    </xf>
    <xf numFmtId="0" fontId="13" fillId="11" borderId="12" xfId="0" applyFont="1" applyFill="1" applyBorder="1" applyAlignment="1" applyProtection="1">
      <alignment horizontal="center" textRotation="90" wrapText="1"/>
    </xf>
    <xf numFmtId="0" fontId="13" fillId="11" borderId="13" xfId="0" applyFont="1" applyFill="1" applyBorder="1" applyAlignment="1" applyProtection="1">
      <alignment horizontal="center" textRotation="90" wrapText="1"/>
    </xf>
    <xf numFmtId="0" fontId="13" fillId="11" borderId="14" xfId="0" applyFont="1" applyFill="1" applyBorder="1" applyAlignment="1" applyProtection="1">
      <alignment horizontal="center" textRotation="90" wrapText="1"/>
    </xf>
    <xf numFmtId="0" fontId="59" fillId="12" borderId="22" xfId="0" applyFont="1" applyFill="1" applyBorder="1" applyAlignment="1" applyProtection="1">
      <alignment horizontal="center" vertical="center" wrapText="1" shrinkToFit="1"/>
      <protection locked="0"/>
    </xf>
    <xf numFmtId="0" fontId="59" fillId="6" borderId="22" xfId="0" applyFont="1" applyFill="1" applyBorder="1" applyAlignment="1" applyProtection="1">
      <alignment horizontal="center" vertical="center" wrapText="1" shrinkToFit="1"/>
      <protection locked="0"/>
    </xf>
    <xf numFmtId="1" fontId="63" fillId="6" borderId="22" xfId="0" applyNumberFormat="1" applyFont="1" applyFill="1" applyBorder="1" applyAlignment="1" applyProtection="1">
      <alignment horizontal="center" vertical="center" wrapText="1" shrinkToFit="1"/>
      <protection locked="0"/>
    </xf>
    <xf numFmtId="1" fontId="64" fillId="12" borderId="22" xfId="0" applyNumberFormat="1" applyFont="1" applyFill="1" applyBorder="1" applyAlignment="1" applyProtection="1">
      <alignment horizontal="center" vertical="center" wrapText="1" shrinkToFit="1"/>
      <protection locked="0"/>
    </xf>
    <xf numFmtId="0" fontId="64" fillId="6" borderId="22" xfId="0" applyNumberFormat="1" applyFont="1" applyFill="1" applyBorder="1" applyAlignment="1" applyProtection="1">
      <alignment horizontal="center" vertical="center" wrapText="1" shrinkToFit="1"/>
      <protection locked="0"/>
    </xf>
    <xf numFmtId="0" fontId="64" fillId="6" borderId="23" xfId="0" applyNumberFormat="1" applyFont="1" applyFill="1" applyBorder="1" applyAlignment="1" applyProtection="1">
      <alignment horizontal="center" vertical="center" wrapText="1" shrinkToFit="1"/>
      <protection locked="0"/>
    </xf>
    <xf numFmtId="1" fontId="59" fillId="0" borderId="0" xfId="0" applyNumberFormat="1" applyFont="1" applyProtection="1"/>
    <xf numFmtId="0" fontId="59" fillId="0" borderId="0" xfId="0" applyFont="1"/>
    <xf numFmtId="0" fontId="59" fillId="0" borderId="0" xfId="0" applyFont="1" applyFill="1" applyBorder="1" applyProtection="1"/>
    <xf numFmtId="0" fontId="51" fillId="10" borderId="13" xfId="0" applyFont="1" applyFill="1" applyBorder="1" applyAlignment="1">
      <alignment horizontal="center" vertical="center"/>
    </xf>
    <xf numFmtId="0" fontId="11" fillId="13" borderId="1" xfId="0" applyFont="1" applyFill="1" applyBorder="1" applyAlignment="1" applyProtection="1">
      <alignment horizontal="center" vertical="center" wrapText="1"/>
    </xf>
    <xf numFmtId="0" fontId="11" fillId="13" borderId="29" xfId="0" applyFont="1" applyFill="1" applyBorder="1" applyAlignment="1" applyProtection="1">
      <alignment horizontal="center" vertical="center" wrapText="1"/>
    </xf>
    <xf numFmtId="0" fontId="11" fillId="13" borderId="28" xfId="0" applyFont="1" applyFill="1" applyBorder="1" applyAlignment="1" applyProtection="1">
      <alignment horizontal="center" vertical="center" wrapText="1"/>
    </xf>
    <xf numFmtId="0" fontId="59" fillId="13" borderId="22" xfId="0" applyFont="1" applyFill="1" applyBorder="1" applyAlignment="1" applyProtection="1">
      <alignment horizontal="center" vertical="center"/>
    </xf>
    <xf numFmtId="0" fontId="0" fillId="0" borderId="30" xfId="0" applyBorder="1" applyAlignment="1">
      <alignment horizontal="center" vertical="center"/>
    </xf>
    <xf numFmtId="0" fontId="0" fillId="0" borderId="31" xfId="0" applyBorder="1" applyAlignment="1">
      <alignment horizontal="center"/>
    </xf>
    <xf numFmtId="0" fontId="0" fillId="0" borderId="30" xfId="0" applyFill="1" applyBorder="1" applyAlignment="1">
      <alignment horizontal="center" vertical="center"/>
    </xf>
    <xf numFmtId="0" fontId="0" fillId="0" borderId="32" xfId="0" applyBorder="1" applyAlignment="1">
      <alignment horizontal="center" vertical="center"/>
    </xf>
    <xf numFmtId="0" fontId="60" fillId="0" borderId="33" xfId="0" applyFont="1" applyBorder="1" applyAlignment="1">
      <alignment horizontal="center"/>
    </xf>
    <xf numFmtId="1" fontId="59" fillId="13" borderId="22" xfId="0" applyNumberFormat="1" applyFont="1" applyFill="1" applyBorder="1" applyAlignment="1" applyProtection="1">
      <alignment horizontal="center" vertical="center"/>
    </xf>
    <xf numFmtId="3" fontId="59" fillId="13" borderId="22" xfId="0" applyNumberFormat="1" applyFont="1" applyFill="1" applyBorder="1" applyAlignment="1" applyProtection="1">
      <alignment horizontal="center" vertical="center"/>
    </xf>
    <xf numFmtId="0" fontId="59" fillId="14" borderId="34" xfId="0" applyFont="1" applyFill="1" applyBorder="1" applyAlignment="1">
      <alignment horizontal="center" vertical="center"/>
    </xf>
    <xf numFmtId="0" fontId="59" fillId="15" borderId="34" xfId="0" applyFont="1" applyFill="1" applyBorder="1" applyAlignment="1">
      <alignment horizontal="center" vertical="center"/>
    </xf>
    <xf numFmtId="0" fontId="13" fillId="11" borderId="18" xfId="0" applyFont="1" applyFill="1" applyBorder="1" applyAlignment="1" applyProtection="1">
      <alignment horizontal="center" textRotation="90" wrapText="1"/>
    </xf>
    <xf numFmtId="0" fontId="0" fillId="11" borderId="24" xfId="0" applyFill="1" applyBorder="1"/>
    <xf numFmtId="0" fontId="59" fillId="16" borderId="22" xfId="0" applyFont="1" applyFill="1" applyBorder="1" applyAlignment="1" applyProtection="1">
      <alignment horizontal="center" vertical="center"/>
    </xf>
    <xf numFmtId="0" fontId="0" fillId="17" borderId="13" xfId="0" applyFill="1" applyBorder="1" applyProtection="1"/>
    <xf numFmtId="0" fontId="0" fillId="0" borderId="15" xfId="0" applyBorder="1" applyAlignment="1">
      <alignment horizontal="left" vertical="center"/>
    </xf>
    <xf numFmtId="0" fontId="0" fillId="0" borderId="15" xfId="0" applyFill="1" applyBorder="1" applyAlignment="1">
      <alignment horizontal="left" vertical="center" wrapText="1"/>
    </xf>
    <xf numFmtId="1" fontId="64" fillId="6" borderId="21" xfId="0" applyNumberFormat="1" applyFont="1" applyFill="1" applyBorder="1" applyAlignment="1" applyProtection="1">
      <alignment horizontal="center" vertical="center" wrapText="1" shrinkToFit="1"/>
      <protection locked="0"/>
    </xf>
    <xf numFmtId="0" fontId="59" fillId="16" borderId="34" xfId="0" applyFont="1" applyFill="1" applyBorder="1" applyAlignment="1" applyProtection="1">
      <alignment horizontal="center" vertical="center"/>
    </xf>
    <xf numFmtId="0" fontId="0" fillId="10" borderId="25" xfId="0" applyFill="1" applyBorder="1" applyProtection="1"/>
    <xf numFmtId="0" fontId="13" fillId="10" borderId="26" xfId="0" applyFont="1" applyFill="1" applyBorder="1" applyAlignment="1" applyProtection="1">
      <alignment horizontal="center" textRotation="90" wrapText="1"/>
    </xf>
    <xf numFmtId="0" fontId="59" fillId="17" borderId="20" xfId="0" applyFont="1" applyFill="1" applyBorder="1" applyAlignment="1" applyProtection="1">
      <alignment horizontal="center" vertical="center"/>
    </xf>
    <xf numFmtId="0" fontId="59" fillId="13" borderId="2" xfId="0" applyFont="1" applyFill="1" applyBorder="1" applyAlignment="1" applyProtection="1">
      <alignment horizontal="center" vertical="center"/>
    </xf>
    <xf numFmtId="0" fontId="13" fillId="17" borderId="12" xfId="0" applyFont="1" applyFill="1" applyBorder="1" applyAlignment="1" applyProtection="1">
      <alignment horizontal="center" textRotation="90" wrapText="1"/>
    </xf>
    <xf numFmtId="0" fontId="59" fillId="16" borderId="35" xfId="0" applyFont="1" applyFill="1" applyBorder="1" applyAlignment="1" applyProtection="1">
      <alignment horizontal="center" vertical="center"/>
    </xf>
    <xf numFmtId="1" fontId="59" fillId="13" borderId="2" xfId="0" applyNumberFormat="1" applyFont="1" applyFill="1" applyBorder="1" applyAlignment="1" applyProtection="1">
      <alignment horizontal="center" vertical="center"/>
    </xf>
    <xf numFmtId="0" fontId="13" fillId="7" borderId="12" xfId="0" applyFont="1" applyFill="1" applyBorder="1" applyAlignment="1" applyProtection="1">
      <alignment horizontal="center" textRotation="90" wrapText="1"/>
    </xf>
    <xf numFmtId="0" fontId="13" fillId="7" borderId="13" xfId="0" applyFont="1" applyFill="1" applyBorder="1" applyAlignment="1" applyProtection="1">
      <alignment horizontal="center" textRotation="90" wrapText="1"/>
    </xf>
    <xf numFmtId="0" fontId="59" fillId="14" borderId="36" xfId="0" applyFont="1" applyFill="1" applyBorder="1" applyAlignment="1">
      <alignment horizontal="center" vertical="center"/>
    </xf>
    <xf numFmtId="0" fontId="59" fillId="13" borderId="37" xfId="0" applyFont="1" applyFill="1" applyBorder="1" applyAlignment="1" applyProtection="1">
      <alignment horizontal="center" vertical="center"/>
    </xf>
    <xf numFmtId="0" fontId="13" fillId="7" borderId="14" xfId="0" applyFont="1" applyFill="1" applyBorder="1" applyAlignment="1" applyProtection="1">
      <alignment horizontal="center" textRotation="90" wrapText="1"/>
    </xf>
    <xf numFmtId="0" fontId="51" fillId="10" borderId="12" xfId="0" applyFont="1" applyFill="1" applyBorder="1" applyAlignment="1" applyProtection="1">
      <alignment vertical="center"/>
    </xf>
    <xf numFmtId="0" fontId="51" fillId="10" borderId="13" xfId="0" applyFont="1" applyFill="1" applyBorder="1" applyAlignment="1" applyProtection="1">
      <alignment vertical="center"/>
    </xf>
    <xf numFmtId="0" fontId="0" fillId="10" borderId="13" xfId="0" applyFill="1" applyBorder="1" applyAlignment="1" applyProtection="1">
      <alignment vertical="center"/>
    </xf>
    <xf numFmtId="0" fontId="51" fillId="18" borderId="12" xfId="0" applyFont="1" applyFill="1" applyBorder="1" applyAlignment="1" applyProtection="1">
      <alignment vertical="center"/>
    </xf>
    <xf numFmtId="0" fontId="0" fillId="18" borderId="13" xfId="0" applyFill="1" applyBorder="1" applyAlignment="1" applyProtection="1"/>
    <xf numFmtId="0" fontId="51" fillId="18" borderId="13" xfId="0" applyFont="1" applyFill="1" applyBorder="1" applyAlignment="1" applyProtection="1">
      <alignment vertical="center"/>
    </xf>
    <xf numFmtId="0" fontId="0" fillId="18" borderId="13" xfId="0" applyFill="1" applyBorder="1"/>
    <xf numFmtId="0" fontId="13" fillId="10" borderId="12" xfId="0" applyFont="1" applyFill="1" applyBorder="1" applyAlignment="1" applyProtection="1">
      <alignment horizontal="center" textRotation="90" wrapText="1"/>
    </xf>
    <xf numFmtId="0" fontId="13" fillId="10" borderId="13" xfId="0" applyFont="1" applyFill="1" applyBorder="1" applyAlignment="1" applyProtection="1">
      <alignment horizontal="center" textRotation="90" wrapText="1"/>
    </xf>
    <xf numFmtId="0" fontId="13" fillId="10" borderId="14" xfId="0" applyFont="1" applyFill="1" applyBorder="1" applyAlignment="1" applyProtection="1">
      <alignment horizontal="center" textRotation="90" wrapText="1"/>
    </xf>
    <xf numFmtId="0" fontId="13" fillId="13" borderId="3" xfId="0" applyFont="1" applyFill="1" applyBorder="1" applyAlignment="1" applyProtection="1">
      <alignment horizontal="center" textRotation="90" wrapText="1"/>
    </xf>
    <xf numFmtId="0" fontId="13" fillId="13" borderId="9" xfId="0" applyFont="1" applyFill="1" applyBorder="1" applyAlignment="1" applyProtection="1">
      <alignment horizontal="center" textRotation="90" wrapText="1"/>
    </xf>
    <xf numFmtId="0" fontId="13" fillId="7" borderId="17" xfId="0" applyFont="1" applyFill="1" applyBorder="1" applyAlignment="1" applyProtection="1">
      <alignment horizontal="center" textRotation="90" wrapText="1"/>
    </xf>
    <xf numFmtId="0" fontId="13" fillId="7" borderId="25" xfId="0" applyFont="1" applyFill="1" applyBorder="1" applyAlignment="1" applyProtection="1">
      <alignment horizontal="center" textRotation="90" wrapText="1"/>
    </xf>
    <xf numFmtId="0" fontId="0" fillId="7" borderId="25" xfId="0" applyFill="1" applyBorder="1" applyProtection="1"/>
    <xf numFmtId="0" fontId="0" fillId="7" borderId="26" xfId="0" applyFill="1" applyBorder="1" applyProtection="1"/>
    <xf numFmtId="0" fontId="13" fillId="7" borderId="26" xfId="0" applyFont="1" applyFill="1" applyBorder="1" applyAlignment="1" applyProtection="1">
      <alignment horizontal="center" textRotation="90" wrapText="1"/>
    </xf>
    <xf numFmtId="0" fontId="0" fillId="17" borderId="17" xfId="0" applyFill="1" applyBorder="1" applyProtection="1"/>
    <xf numFmtId="0" fontId="0" fillId="13" borderId="38" xfId="0" applyFill="1" applyBorder="1" applyProtection="1"/>
    <xf numFmtId="0" fontId="0" fillId="13" borderId="39" xfId="0" applyFill="1" applyBorder="1" applyProtection="1"/>
    <xf numFmtId="0" fontId="59" fillId="12" borderId="37" xfId="0" applyFont="1" applyFill="1" applyBorder="1" applyAlignment="1" applyProtection="1">
      <alignment horizontal="center" vertical="center" wrapText="1" shrinkToFit="1"/>
      <protection locked="0"/>
    </xf>
    <xf numFmtId="2" fontId="64" fillId="12" borderId="21" xfId="0" applyNumberFormat="1" applyFont="1" applyFill="1" applyBorder="1" applyAlignment="1" applyProtection="1">
      <alignment horizontal="center" vertical="center" wrapText="1" shrinkToFit="1"/>
      <protection locked="0"/>
    </xf>
    <xf numFmtId="0" fontId="0" fillId="7" borderId="0" xfId="0" applyFill="1" applyBorder="1" applyAlignment="1">
      <alignment horizontal="center" vertical="center"/>
    </xf>
    <xf numFmtId="164" fontId="59" fillId="13" borderId="34" xfId="0" applyNumberFormat="1" applyFont="1" applyFill="1" applyBorder="1" applyAlignment="1" applyProtection="1">
      <alignment horizontal="center" vertical="center"/>
    </xf>
    <xf numFmtId="0" fontId="0" fillId="0" borderId="0" xfId="0" applyBorder="1" applyProtection="1">
      <protection locked="0"/>
    </xf>
    <xf numFmtId="164" fontId="59" fillId="13" borderId="23" xfId="0" applyNumberFormat="1" applyFont="1" applyFill="1" applyBorder="1" applyAlignment="1" applyProtection="1">
      <alignment horizontal="center" vertical="center"/>
    </xf>
    <xf numFmtId="0" fontId="0" fillId="0" borderId="0" xfId="0" applyBorder="1" applyAlignment="1">
      <alignment horizontal="right"/>
    </xf>
    <xf numFmtId="0" fontId="0" fillId="0" borderId="15" xfId="0" applyBorder="1" applyAlignment="1">
      <alignment horizontal="left" vertical="center" wrapText="1"/>
    </xf>
    <xf numFmtId="0" fontId="65" fillId="0" borderId="0" xfId="0" applyFont="1" applyBorder="1" applyAlignment="1">
      <alignment horizontal="right" vertical="center"/>
    </xf>
    <xf numFmtId="0" fontId="65" fillId="0" borderId="0" xfId="0" applyFont="1" applyBorder="1"/>
    <xf numFmtId="0" fontId="65" fillId="0" borderId="0" xfId="0" applyFont="1" applyBorder="1" applyAlignment="1">
      <alignment horizontal="center" vertical="center"/>
    </xf>
    <xf numFmtId="0" fontId="65" fillId="0" borderId="0" xfId="0" applyFont="1" applyFill="1" applyBorder="1" applyAlignment="1">
      <alignment horizontal="center" vertical="center"/>
    </xf>
    <xf numFmtId="0" fontId="50" fillId="0" borderId="14" xfId="0" applyFont="1" applyBorder="1" applyAlignment="1">
      <alignment horizontal="center" vertical="center"/>
    </xf>
    <xf numFmtId="0" fontId="50" fillId="0" borderId="18" xfId="0" applyFont="1" applyBorder="1" applyAlignment="1">
      <alignment horizontal="center" vertical="center"/>
    </xf>
    <xf numFmtId="0" fontId="50" fillId="0" borderId="40" xfId="0" applyFont="1" applyBorder="1" applyAlignment="1">
      <alignment horizontal="center" vertical="center"/>
    </xf>
    <xf numFmtId="0" fontId="50" fillId="0" borderId="32" xfId="0" applyFont="1" applyBorder="1" applyAlignment="1">
      <alignment horizontal="center" vertical="center"/>
    </xf>
    <xf numFmtId="0" fontId="50" fillId="0" borderId="41" xfId="0" applyFont="1" applyBorder="1" applyAlignment="1">
      <alignment horizontal="center" vertical="center"/>
    </xf>
    <xf numFmtId="0" fontId="50" fillId="0" borderId="42" xfId="0" applyFont="1" applyBorder="1" applyAlignment="1">
      <alignment horizontal="center" vertical="center"/>
    </xf>
    <xf numFmtId="0" fontId="59" fillId="19" borderId="43" xfId="0" applyFont="1" applyFill="1" applyBorder="1" applyAlignment="1" applyProtection="1">
      <alignment horizontal="center" vertical="center" wrapText="1" shrinkToFit="1"/>
    </xf>
    <xf numFmtId="0" fontId="59" fillId="19" borderId="7" xfId="0" applyFont="1" applyFill="1" applyBorder="1" applyAlignment="1" applyProtection="1">
      <alignment horizontal="center" vertical="center" wrapText="1" shrinkToFit="1"/>
    </xf>
    <xf numFmtId="0" fontId="59" fillId="6" borderId="44" xfId="0" applyFont="1" applyFill="1" applyBorder="1" applyAlignment="1" applyProtection="1">
      <alignment horizontal="center" vertical="center" wrapText="1" shrinkToFit="1"/>
      <protection locked="0"/>
    </xf>
    <xf numFmtId="49" fontId="59" fillId="6" borderId="7" xfId="0" applyNumberFormat="1" applyFont="1" applyFill="1" applyBorder="1" applyAlignment="1" applyProtection="1">
      <alignment horizontal="center" vertical="center" wrapText="1" shrinkToFit="1"/>
      <protection locked="0"/>
    </xf>
    <xf numFmtId="0" fontId="61" fillId="0" borderId="0" xfId="0" applyFont="1" applyBorder="1"/>
    <xf numFmtId="0" fontId="0" fillId="0" borderId="25" xfId="0" applyBorder="1" applyAlignment="1">
      <alignment horizontal="right"/>
    </xf>
    <xf numFmtId="0" fontId="0" fillId="0" borderId="25" xfId="0" applyBorder="1" applyAlignment="1">
      <alignment horizontal="left"/>
    </xf>
    <xf numFmtId="0" fontId="59" fillId="13" borderId="21" xfId="0" applyFont="1" applyFill="1" applyBorder="1" applyAlignment="1" applyProtection="1">
      <alignment horizontal="center" vertical="center"/>
    </xf>
    <xf numFmtId="0" fontId="0" fillId="11" borderId="15" xfId="0" applyFill="1" applyBorder="1" applyAlignment="1" applyProtection="1">
      <alignment horizontal="left" textRotation="90"/>
    </xf>
    <xf numFmtId="0" fontId="0" fillId="11" borderId="0" xfId="0" applyFill="1" applyBorder="1" applyAlignment="1" applyProtection="1">
      <alignment horizontal="left" textRotation="90"/>
    </xf>
    <xf numFmtId="0" fontId="0" fillId="11" borderId="16" xfId="0" applyFill="1" applyBorder="1"/>
    <xf numFmtId="0" fontId="13" fillId="12" borderId="45" xfId="0" applyFont="1" applyFill="1" applyBorder="1" applyAlignment="1" applyProtection="1">
      <alignment horizontal="center" textRotation="90" wrapText="1"/>
    </xf>
    <xf numFmtId="0" fontId="13" fillId="12" borderId="46" xfId="0" applyFont="1" applyFill="1" applyBorder="1" applyAlignment="1" applyProtection="1">
      <alignment horizontal="center" textRotation="90" wrapText="1"/>
    </xf>
    <xf numFmtId="0" fontId="59" fillId="12" borderId="22" xfId="0" applyFont="1" applyFill="1" applyBorder="1" applyAlignment="1" applyProtection="1">
      <alignment horizontal="center" vertical="center"/>
    </xf>
    <xf numFmtId="0" fontId="59" fillId="12" borderId="37" xfId="0" applyFont="1" applyFill="1" applyBorder="1" applyAlignment="1" applyProtection="1">
      <alignment horizontal="center" vertical="center"/>
    </xf>
    <xf numFmtId="0" fontId="59" fillId="15" borderId="47" xfId="0" applyFont="1" applyFill="1" applyBorder="1" applyAlignment="1">
      <alignment horizontal="center" vertical="center"/>
    </xf>
    <xf numFmtId="0" fontId="11" fillId="11" borderId="15" xfId="0" applyFont="1" applyFill="1" applyBorder="1" applyAlignment="1" applyProtection="1">
      <alignment horizontal="center" textRotation="90" wrapText="1"/>
    </xf>
    <xf numFmtId="0" fontId="11" fillId="11" borderId="0" xfId="0" applyFont="1" applyFill="1" applyBorder="1" applyAlignment="1" applyProtection="1">
      <alignment horizontal="center" textRotation="90" wrapText="1"/>
    </xf>
    <xf numFmtId="0" fontId="11" fillId="11" borderId="19" xfId="0" applyFont="1" applyFill="1" applyBorder="1" applyAlignment="1" applyProtection="1">
      <alignment horizontal="center" textRotation="90" wrapText="1"/>
    </xf>
    <xf numFmtId="165" fontId="59" fillId="6" borderId="21" xfId="0" applyNumberFormat="1" applyFont="1" applyFill="1" applyBorder="1" applyAlignment="1" applyProtection="1">
      <alignment horizontal="center" vertical="center" wrapText="1" shrinkToFit="1"/>
      <protection locked="0"/>
    </xf>
    <xf numFmtId="165" fontId="59" fillId="6" borderId="22" xfId="0" applyNumberFormat="1" applyFont="1" applyFill="1" applyBorder="1" applyAlignment="1" applyProtection="1">
      <alignment horizontal="center" vertical="center" wrapText="1" shrinkToFit="1"/>
      <protection locked="0"/>
    </xf>
    <xf numFmtId="165" fontId="59" fillId="6" borderId="23" xfId="0" applyNumberFormat="1" applyFont="1" applyFill="1" applyBorder="1" applyAlignment="1" applyProtection="1">
      <alignment horizontal="center" vertical="center" wrapText="1" shrinkToFit="1"/>
      <protection locked="0"/>
    </xf>
    <xf numFmtId="0" fontId="59" fillId="16" borderId="2" xfId="0" applyFont="1" applyFill="1" applyBorder="1" applyAlignment="1" applyProtection="1">
      <alignment horizontal="center" vertical="center"/>
    </xf>
    <xf numFmtId="164" fontId="0" fillId="9" borderId="25" xfId="0" applyNumberFormat="1" applyFill="1" applyBorder="1" applyAlignment="1" applyProtection="1">
      <alignment horizontal="center" vertical="center"/>
      <protection locked="0"/>
    </xf>
    <xf numFmtId="0" fontId="65" fillId="0" borderId="16" xfId="0" applyFont="1" applyBorder="1" applyAlignment="1">
      <alignment vertical="center"/>
    </xf>
    <xf numFmtId="0" fontId="65" fillId="0" borderId="26" xfId="0" applyFont="1" applyBorder="1" applyAlignment="1">
      <alignment vertical="center"/>
    </xf>
    <xf numFmtId="0" fontId="0" fillId="9" borderId="0" xfId="0" applyFill="1" applyBorder="1" applyAlignment="1" applyProtection="1">
      <alignment horizontal="left" vertical="center"/>
      <protection locked="0"/>
    </xf>
    <xf numFmtId="0" fontId="0" fillId="0" borderId="0" xfId="0" applyFill="1" applyBorder="1" applyAlignment="1" applyProtection="1">
      <alignment horizontal="center" vertical="center"/>
    </xf>
    <xf numFmtId="0" fontId="0" fillId="0" borderId="0" xfId="0" applyBorder="1" applyAlignment="1">
      <alignment vertical="top"/>
    </xf>
    <xf numFmtId="0" fontId="0" fillId="0" borderId="16" xfId="0" applyBorder="1" applyAlignment="1">
      <alignment vertical="top"/>
    </xf>
    <xf numFmtId="0" fontId="0" fillId="0" borderId="15" xfId="0" applyBorder="1" applyAlignment="1" applyProtection="1">
      <alignment vertical="top"/>
      <protection locked="0"/>
    </xf>
    <xf numFmtId="0" fontId="0" fillId="0" borderId="0" xfId="0" applyBorder="1" applyAlignment="1" applyProtection="1">
      <alignment vertical="top"/>
      <protection locked="0"/>
    </xf>
    <xf numFmtId="0" fontId="59" fillId="20" borderId="2" xfId="0" applyFont="1" applyFill="1" applyBorder="1" applyAlignment="1" applyProtection="1">
      <alignment horizontal="center" vertical="center"/>
    </xf>
    <xf numFmtId="1" fontId="59" fillId="20" borderId="37" xfId="0" applyNumberFormat="1" applyFont="1" applyFill="1" applyBorder="1" applyAlignment="1">
      <alignment horizontal="center" vertical="center"/>
    </xf>
    <xf numFmtId="0" fontId="0" fillId="7" borderId="14" xfId="0" applyFill="1" applyBorder="1" applyAlignment="1">
      <alignment horizontal="center" vertical="center"/>
    </xf>
    <xf numFmtId="0" fontId="0" fillId="7" borderId="27" xfId="0" applyFill="1" applyBorder="1" applyAlignment="1">
      <alignment horizontal="center"/>
    </xf>
    <xf numFmtId="0" fontId="0" fillId="7" borderId="25" xfId="0" applyFill="1" applyBorder="1" applyAlignment="1">
      <alignment horizontal="center"/>
    </xf>
    <xf numFmtId="0" fontId="0" fillId="8" borderId="1" xfId="0" applyFill="1" applyBorder="1" applyAlignment="1">
      <alignment horizontal="center" vertical="center"/>
    </xf>
    <xf numFmtId="0" fontId="0" fillId="8" borderId="19" xfId="0" applyFill="1" applyBorder="1" applyAlignment="1">
      <alignment horizontal="center" vertical="center"/>
    </xf>
    <xf numFmtId="0" fontId="0" fillId="8" borderId="24" xfId="0" applyFill="1" applyBorder="1" applyAlignment="1">
      <alignment horizontal="center" vertical="center"/>
    </xf>
    <xf numFmtId="0" fontId="0" fillId="14" borderId="12" xfId="0" applyFill="1" applyBorder="1"/>
    <xf numFmtId="0" fontId="0" fillId="14" borderId="13" xfId="0" applyFill="1" applyBorder="1"/>
    <xf numFmtId="0" fontId="0" fillId="14" borderId="15" xfId="0" applyFill="1" applyBorder="1"/>
    <xf numFmtId="0" fontId="0" fillId="14" borderId="17" xfId="0" applyFill="1" applyBorder="1"/>
    <xf numFmtId="0" fontId="0" fillId="14" borderId="25" xfId="0" applyFill="1" applyBorder="1"/>
    <xf numFmtId="0" fontId="0" fillId="14" borderId="26" xfId="0" applyFill="1" applyBorder="1"/>
    <xf numFmtId="0" fontId="0" fillId="14" borderId="13" xfId="0" applyFill="1" applyBorder="1" applyAlignment="1">
      <alignment horizontal="center" vertical="center"/>
    </xf>
    <xf numFmtId="0" fontId="66" fillId="14" borderId="13" xfId="0" applyFont="1" applyFill="1" applyBorder="1" applyAlignment="1">
      <alignment horizontal="center" vertical="center"/>
    </xf>
    <xf numFmtId="0" fontId="59" fillId="20" borderId="21" xfId="0" applyFont="1" applyFill="1" applyBorder="1" applyAlignment="1" applyProtection="1">
      <alignment horizontal="center" vertical="center"/>
    </xf>
    <xf numFmtId="1" fontId="59" fillId="11" borderId="2" xfId="0" applyNumberFormat="1" applyFont="1" applyFill="1" applyBorder="1" applyAlignment="1" applyProtection="1">
      <alignment horizontal="center" vertical="center"/>
    </xf>
    <xf numFmtId="1" fontId="59" fillId="11" borderId="23" xfId="0" applyNumberFormat="1" applyFont="1" applyFill="1" applyBorder="1" applyAlignment="1" applyProtection="1">
      <alignment horizontal="center" vertical="center"/>
    </xf>
    <xf numFmtId="1" fontId="59" fillId="20" borderId="7" xfId="0" applyNumberFormat="1" applyFont="1" applyFill="1" applyBorder="1" applyAlignment="1" applyProtection="1">
      <alignment horizontal="center" vertical="center"/>
    </xf>
    <xf numFmtId="0" fontId="66" fillId="0" borderId="0" xfId="0" applyFont="1" applyFill="1" applyBorder="1" applyAlignment="1">
      <alignment vertical="top" wrapText="1"/>
    </xf>
    <xf numFmtId="0" fontId="63" fillId="21" borderId="1" xfId="0" applyFont="1" applyFill="1" applyBorder="1" applyAlignment="1">
      <alignment horizontal="center" vertical="center"/>
    </xf>
    <xf numFmtId="0" fontId="0" fillId="0" borderId="15" xfId="0" applyBorder="1" applyAlignment="1">
      <alignment vertical="center"/>
    </xf>
    <xf numFmtId="0" fontId="0" fillId="0" borderId="0" xfId="0" applyBorder="1" applyAlignment="1">
      <alignment vertical="center"/>
    </xf>
    <xf numFmtId="0" fontId="0" fillId="0" borderId="16" xfId="0" applyBorder="1" applyAlignment="1">
      <alignment vertical="center"/>
    </xf>
    <xf numFmtId="0" fontId="0" fillId="0" borderId="15" xfId="0" applyBorder="1" applyAlignment="1" applyProtection="1">
      <alignment vertical="center"/>
      <protection locked="0"/>
    </xf>
    <xf numFmtId="0" fontId="51" fillId="0" borderId="15" xfId="0" applyFont="1" applyBorder="1"/>
    <xf numFmtId="0" fontId="0" fillId="8" borderId="48" xfId="0" applyFill="1" applyBorder="1"/>
    <xf numFmtId="0" fontId="62" fillId="8" borderId="49" xfId="0" applyFont="1" applyFill="1" applyBorder="1" applyAlignment="1">
      <alignment horizontal="left" vertical="center" readingOrder="1"/>
    </xf>
    <xf numFmtId="0" fontId="0" fillId="8" borderId="49" xfId="0" applyFill="1" applyBorder="1"/>
    <xf numFmtId="0" fontId="0" fillId="9" borderId="50" xfId="0" applyFill="1" applyBorder="1" applyAlignment="1">
      <alignment horizontal="center" vertical="center"/>
    </xf>
    <xf numFmtId="0" fontId="0" fillId="22" borderId="0" xfId="0" applyFill="1" applyProtection="1"/>
    <xf numFmtId="0" fontId="59" fillId="20" borderId="22" xfId="0" applyFont="1" applyFill="1" applyBorder="1" applyAlignment="1" applyProtection="1">
      <alignment horizontal="center" vertical="center"/>
    </xf>
    <xf numFmtId="1" fontId="59" fillId="20" borderId="23" xfId="0" applyNumberFormat="1" applyFont="1" applyFill="1" applyBorder="1" applyAlignment="1" applyProtection="1">
      <alignment horizontal="center" vertical="center"/>
    </xf>
    <xf numFmtId="0" fontId="65" fillId="0" borderId="25" xfId="0" applyFont="1" applyBorder="1" applyAlignment="1">
      <alignment horizontal="center" vertical="center"/>
    </xf>
    <xf numFmtId="0" fontId="65" fillId="0" borderId="25" xfId="0" applyFont="1" applyBorder="1"/>
    <xf numFmtId="0" fontId="0" fillId="0" borderId="17" xfId="0" applyBorder="1" applyAlignment="1">
      <alignment horizontal="left" vertical="center"/>
    </xf>
    <xf numFmtId="0" fontId="0" fillId="9" borderId="25" xfId="0" applyFill="1" applyBorder="1" applyAlignment="1" applyProtection="1">
      <alignment horizontal="center" vertical="center"/>
      <protection locked="0"/>
    </xf>
    <xf numFmtId="0" fontId="59" fillId="16" borderId="23" xfId="0" applyFont="1" applyFill="1" applyBorder="1" applyAlignment="1" applyProtection="1">
      <alignment horizontal="center" vertical="center"/>
    </xf>
    <xf numFmtId="0" fontId="50" fillId="0" borderId="51" xfId="0" applyFont="1" applyBorder="1" applyAlignment="1">
      <alignment horizontal="center" vertical="center"/>
    </xf>
    <xf numFmtId="0" fontId="50" fillId="0" borderId="20" xfId="0" applyFont="1" applyBorder="1" applyAlignment="1">
      <alignment horizontal="center" vertical="center"/>
    </xf>
    <xf numFmtId="0" fontId="50" fillId="0" borderId="52" xfId="0" applyFont="1" applyBorder="1" applyAlignment="1">
      <alignment horizontal="center" vertical="center"/>
    </xf>
    <xf numFmtId="0" fontId="50" fillId="0" borderId="51" xfId="0" quotePrefix="1" applyFont="1" applyBorder="1" applyAlignment="1">
      <alignment horizontal="center" vertical="center"/>
    </xf>
    <xf numFmtId="0" fontId="50" fillId="0" borderId="20" xfId="0" quotePrefix="1" applyFont="1" applyBorder="1" applyAlignment="1">
      <alignment horizontal="center" vertical="center"/>
    </xf>
    <xf numFmtId="0" fontId="50" fillId="0" borderId="48" xfId="0" quotePrefix="1" applyFont="1" applyBorder="1" applyAlignment="1">
      <alignment horizontal="center" vertical="center"/>
    </xf>
    <xf numFmtId="0" fontId="0" fillId="0" borderId="15" xfId="0" applyFill="1" applyBorder="1" applyProtection="1"/>
    <xf numFmtId="0" fontId="0" fillId="0" borderId="16" xfId="0" applyFill="1" applyBorder="1" applyProtection="1"/>
    <xf numFmtId="1" fontId="0" fillId="9" borderId="0" xfId="0" applyNumberFormat="1" applyFill="1" applyBorder="1" applyAlignment="1" applyProtection="1">
      <alignment horizontal="center" vertical="center"/>
      <protection locked="0"/>
    </xf>
    <xf numFmtId="3" fontId="59" fillId="6" borderId="20" xfId="0" applyNumberFormat="1" applyFont="1" applyFill="1" applyBorder="1" applyAlignment="1" applyProtection="1">
      <alignment horizontal="center" vertical="center" wrapText="1" shrinkToFit="1"/>
      <protection locked="0"/>
    </xf>
    <xf numFmtId="0" fontId="59" fillId="23" borderId="44" xfId="0" applyFont="1" applyFill="1" applyBorder="1" applyAlignment="1" applyProtection="1">
      <alignment horizontal="center" vertical="center" wrapText="1" shrinkToFit="1"/>
    </xf>
    <xf numFmtId="3" fontId="59" fillId="6" borderId="2" xfId="0" applyNumberFormat="1" applyFont="1" applyFill="1" applyBorder="1" applyAlignment="1" applyProtection="1">
      <alignment horizontal="center" vertical="center" wrapText="1" shrinkToFit="1"/>
      <protection locked="0"/>
    </xf>
    <xf numFmtId="3" fontId="59" fillId="6" borderId="37" xfId="0" applyNumberFormat="1" applyFont="1" applyFill="1" applyBorder="1" applyAlignment="1" applyProtection="1">
      <alignment horizontal="center" vertical="center" wrapText="1" shrinkToFit="1"/>
      <protection locked="0"/>
    </xf>
    <xf numFmtId="0" fontId="59" fillId="0" borderId="0" xfId="0" applyFont="1" applyAlignment="1" applyProtection="1">
      <alignment horizontal="center" vertical="center"/>
      <protection locked="0"/>
    </xf>
    <xf numFmtId="0" fontId="30" fillId="0" borderId="0" xfId="0" applyFont="1" applyFill="1" applyAlignment="1" applyProtection="1">
      <alignment horizontal="center" vertical="center"/>
    </xf>
    <xf numFmtId="0" fontId="0" fillId="0" borderId="0" xfId="0" applyAlignment="1" applyProtection="1">
      <alignment horizontal="left" vertical="center"/>
    </xf>
    <xf numFmtId="0" fontId="60" fillId="22" borderId="1" xfId="0" applyFont="1" applyFill="1" applyBorder="1" applyAlignment="1" applyProtection="1">
      <alignment horizontal="center" vertical="center"/>
      <protection locked="0"/>
    </xf>
    <xf numFmtId="0" fontId="11" fillId="2" borderId="14" xfId="0" applyFont="1" applyFill="1" applyBorder="1" applyAlignment="1" applyProtection="1">
      <alignment horizontal="center" vertical="top" wrapText="1"/>
    </xf>
    <xf numFmtId="1" fontId="0" fillId="11" borderId="37" xfId="0" applyNumberFormat="1" applyFont="1" applyFill="1" applyBorder="1" applyAlignment="1" applyProtection="1">
      <alignment horizontal="left" vertical="center" wrapText="1" shrinkToFit="1"/>
      <protection hidden="1"/>
    </xf>
    <xf numFmtId="2" fontId="63" fillId="11" borderId="37" xfId="0" applyNumberFormat="1" applyFont="1" applyFill="1" applyBorder="1" applyAlignment="1" applyProtection="1">
      <alignment horizontal="center" vertical="center" wrapText="1" shrinkToFit="1"/>
      <protection hidden="1"/>
    </xf>
    <xf numFmtId="1" fontId="63" fillId="11" borderId="2" xfId="0" applyNumberFormat="1" applyFont="1" applyFill="1" applyBorder="1" applyAlignment="1" applyProtection="1">
      <alignment horizontal="center" vertical="center" wrapText="1" shrinkToFit="1"/>
      <protection hidden="1"/>
    </xf>
    <xf numFmtId="0" fontId="59" fillId="6" borderId="7" xfId="0" applyFont="1" applyFill="1" applyBorder="1" applyAlignment="1" applyProtection="1">
      <alignment horizontal="center" vertical="center" wrapText="1" shrinkToFit="1"/>
      <protection locked="0" hidden="1"/>
    </xf>
    <xf numFmtId="0" fontId="0" fillId="10" borderId="27" xfId="0" applyFill="1" applyBorder="1" applyAlignment="1" applyProtection="1">
      <alignment vertical="center"/>
    </xf>
    <xf numFmtId="0" fontId="59" fillId="16" borderId="20" xfId="0" applyFont="1" applyFill="1" applyBorder="1" applyProtection="1"/>
    <xf numFmtId="0" fontId="61" fillId="0" borderId="12" xfId="0" applyFont="1" applyFill="1" applyBorder="1" applyAlignment="1">
      <alignment horizontal="left" vertical="center" wrapText="1"/>
    </xf>
    <xf numFmtId="0" fontId="59" fillId="14" borderId="7" xfId="0" applyFont="1" applyFill="1" applyBorder="1" applyAlignment="1" applyProtection="1">
      <alignment horizontal="center" vertical="center"/>
    </xf>
    <xf numFmtId="0" fontId="0" fillId="14" borderId="0" xfId="0" applyFill="1" applyBorder="1" applyAlignment="1">
      <alignment horizontal="right"/>
    </xf>
    <xf numFmtId="0" fontId="0" fillId="8" borderId="0" xfId="0" applyFill="1" applyBorder="1" applyAlignment="1" applyProtection="1">
      <alignment horizontal="center" vertical="center"/>
    </xf>
    <xf numFmtId="0" fontId="67" fillId="0" borderId="53" xfId="0" applyFont="1" applyBorder="1" applyAlignment="1" applyProtection="1">
      <alignment horizontal="center" vertical="center"/>
    </xf>
    <xf numFmtId="164" fontId="0" fillId="9" borderId="26" xfId="0" applyNumberFormat="1" applyFill="1" applyBorder="1" applyAlignment="1" applyProtection="1">
      <alignment horizontal="center" vertical="center"/>
      <protection locked="0"/>
    </xf>
    <xf numFmtId="0" fontId="13" fillId="12" borderId="54" xfId="0" applyFont="1" applyFill="1" applyBorder="1" applyAlignment="1" applyProtection="1">
      <alignment horizontal="center" textRotation="90" wrapText="1"/>
    </xf>
    <xf numFmtId="0" fontId="0" fillId="12" borderId="38" xfId="0" applyFill="1" applyBorder="1" applyProtection="1"/>
    <xf numFmtId="0" fontId="0" fillId="12" borderId="55" xfId="0" applyFill="1" applyBorder="1" applyProtection="1"/>
    <xf numFmtId="0" fontId="0" fillId="12" borderId="39" xfId="0" applyFill="1" applyBorder="1" applyProtection="1"/>
    <xf numFmtId="0" fontId="59" fillId="12" borderId="21" xfId="0" applyFont="1" applyFill="1" applyBorder="1" applyAlignment="1" applyProtection="1">
      <alignment horizontal="center" vertical="center"/>
    </xf>
    <xf numFmtId="0" fontId="59" fillId="24" borderId="7" xfId="0" applyFont="1" applyFill="1" applyBorder="1" applyAlignment="1" applyProtection="1">
      <alignment horizontal="center" vertical="center"/>
    </xf>
    <xf numFmtId="0" fontId="0" fillId="24" borderId="18" xfId="0" applyFill="1" applyBorder="1" applyProtection="1"/>
    <xf numFmtId="0" fontId="13" fillId="24" borderId="18" xfId="0" applyFont="1" applyFill="1" applyBorder="1" applyAlignment="1" applyProtection="1">
      <alignment horizontal="center" textRotation="90" wrapText="1"/>
    </xf>
    <xf numFmtId="0" fontId="0" fillId="24" borderId="24" xfId="0" applyFill="1" applyBorder="1" applyProtection="1"/>
    <xf numFmtId="0" fontId="61" fillId="0" borderId="0" xfId="0" applyFont="1"/>
    <xf numFmtId="0" fontId="50" fillId="0" borderId="0" xfId="0" applyFont="1" applyAlignment="1">
      <alignment horizontal="right" vertical="center"/>
    </xf>
    <xf numFmtId="0" fontId="11" fillId="13" borderId="27" xfId="0" applyFont="1" applyFill="1" applyBorder="1" applyAlignment="1" applyProtection="1">
      <alignment horizontal="center" vertical="center" wrapText="1"/>
    </xf>
    <xf numFmtId="0" fontId="10" fillId="0" borderId="27" xfId="0" applyFont="1" applyFill="1" applyBorder="1" applyAlignment="1" applyProtection="1">
      <alignment horizontal="left" vertical="center" wrapText="1"/>
    </xf>
    <xf numFmtId="0" fontId="13" fillId="2" borderId="46" xfId="0" applyFont="1" applyFill="1" applyBorder="1" applyAlignment="1" applyProtection="1">
      <alignment horizontal="center" textRotation="90" wrapText="1"/>
    </xf>
    <xf numFmtId="0" fontId="13" fillId="2" borderId="45" xfId="0" applyFont="1" applyFill="1" applyBorder="1" applyAlignment="1" applyProtection="1">
      <alignment horizontal="center" textRotation="90" wrapText="1"/>
    </xf>
    <xf numFmtId="0" fontId="13" fillId="2" borderId="31" xfId="0" applyFont="1" applyFill="1" applyBorder="1" applyAlignment="1" applyProtection="1">
      <alignment horizontal="center" textRotation="90" wrapText="1"/>
    </xf>
    <xf numFmtId="0" fontId="13" fillId="2" borderId="54" xfId="0" applyFont="1" applyFill="1" applyBorder="1" applyAlignment="1" applyProtection="1">
      <alignment horizontal="center" textRotation="90" wrapText="1"/>
    </xf>
    <xf numFmtId="0" fontId="68" fillId="12" borderId="7" xfId="0" applyFont="1" applyFill="1" applyBorder="1" applyAlignment="1" applyProtection="1">
      <alignment horizontal="center" vertical="center" wrapText="1" shrinkToFit="1"/>
    </xf>
    <xf numFmtId="0" fontId="60" fillId="0" borderId="0" xfId="0" applyFont="1" applyFill="1" applyAlignment="1" applyProtection="1">
      <alignment horizontal="center" vertical="center"/>
      <protection locked="0"/>
    </xf>
    <xf numFmtId="0" fontId="0" fillId="14" borderId="12" xfId="0" applyFill="1" applyBorder="1" applyAlignment="1" applyProtection="1">
      <alignment vertical="center" wrapText="1"/>
    </xf>
    <xf numFmtId="0" fontId="33" fillId="14" borderId="52" xfId="0" applyFont="1" applyFill="1" applyBorder="1" applyAlignment="1" applyProtection="1">
      <alignment horizontal="center" textRotation="90" wrapText="1"/>
    </xf>
    <xf numFmtId="0" fontId="0" fillId="14" borderId="17" xfId="0" applyFill="1" applyBorder="1" applyProtection="1"/>
    <xf numFmtId="0" fontId="59" fillId="7" borderId="34" xfId="0" applyFont="1" applyFill="1" applyBorder="1" applyAlignment="1" applyProtection="1">
      <alignment horizontal="center" vertical="center"/>
    </xf>
    <xf numFmtId="1" fontId="59" fillId="7" borderId="34" xfId="0" applyNumberFormat="1" applyFont="1" applyFill="1" applyBorder="1" applyAlignment="1" applyProtection="1">
      <alignment horizontal="center" vertical="center"/>
    </xf>
    <xf numFmtId="0" fontId="13" fillId="7" borderId="3" xfId="0" applyFont="1" applyFill="1" applyBorder="1" applyAlignment="1" applyProtection="1">
      <alignment horizontal="center" textRotation="90" wrapText="1"/>
    </xf>
    <xf numFmtId="0" fontId="13" fillId="7" borderId="4" xfId="0" applyFont="1" applyFill="1" applyBorder="1" applyAlignment="1" applyProtection="1">
      <alignment horizontal="center" textRotation="90" wrapText="1"/>
    </xf>
    <xf numFmtId="0" fontId="13" fillId="7" borderId="9" xfId="0" applyFont="1" applyFill="1" applyBorder="1" applyAlignment="1" applyProtection="1">
      <alignment horizontal="center" textRotation="90" wrapText="1"/>
    </xf>
    <xf numFmtId="0" fontId="0" fillId="7" borderId="38" xfId="0" applyFill="1" applyBorder="1" applyProtection="1"/>
    <xf numFmtId="0" fontId="0" fillId="7" borderId="55" xfId="0" applyFill="1" applyBorder="1" applyProtection="1"/>
    <xf numFmtId="0" fontId="0" fillId="7" borderId="39" xfId="0" applyFill="1" applyBorder="1" applyProtection="1"/>
    <xf numFmtId="0" fontId="59" fillId="7" borderId="36" xfId="0" applyFont="1" applyFill="1" applyBorder="1" applyAlignment="1" applyProtection="1">
      <alignment horizontal="center" vertical="center"/>
    </xf>
    <xf numFmtId="0" fontId="59" fillId="7" borderId="35" xfId="0" applyFont="1" applyFill="1" applyBorder="1" applyAlignment="1" applyProtection="1">
      <alignment horizontal="center" vertical="center"/>
    </xf>
    <xf numFmtId="0" fontId="63" fillId="0" borderId="0" xfId="0" applyFont="1"/>
    <xf numFmtId="0" fontId="51" fillId="0" borderId="0" xfId="0" applyFont="1" applyAlignment="1">
      <alignment horizontal="left" vertical="center" wrapText="1"/>
    </xf>
    <xf numFmtId="0" fontId="69" fillId="0" borderId="0" xfId="0" applyFont="1" applyAlignment="1">
      <alignment horizontal="left" vertical="center" wrapText="1"/>
    </xf>
    <xf numFmtId="0" fontId="70" fillId="0" borderId="0" xfId="0" applyFont="1" applyAlignment="1">
      <alignment horizontal="left" vertical="center" wrapText="1"/>
    </xf>
    <xf numFmtId="0" fontId="50" fillId="0" borderId="0" xfId="0" applyFont="1" applyAlignment="1">
      <alignment horizontal="left" vertical="center" wrapText="1"/>
    </xf>
    <xf numFmtId="0" fontId="50" fillId="0" borderId="0" xfId="0" applyFont="1" applyAlignment="1">
      <alignment wrapText="1"/>
    </xf>
    <xf numFmtId="0" fontId="51" fillId="0" borderId="0" xfId="0" applyFont="1" applyAlignment="1">
      <alignment vertical="center" wrapText="1"/>
    </xf>
    <xf numFmtId="0" fontId="50" fillId="0" borderId="0" xfId="0" applyFont="1" applyAlignment="1">
      <alignment horizontal="left" vertical="top" wrapText="1"/>
    </xf>
    <xf numFmtId="0" fontId="50" fillId="0" borderId="0" xfId="0" applyFont="1" applyAlignment="1">
      <alignment horizontal="left" vertical="top"/>
    </xf>
    <xf numFmtId="0" fontId="50" fillId="12" borderId="0" xfId="0" applyFont="1" applyFill="1" applyAlignment="1">
      <alignment horizontal="left" vertical="top" wrapText="1"/>
    </xf>
    <xf numFmtId="0" fontId="50" fillId="6" borderId="0" xfId="0" applyFont="1" applyFill="1" applyAlignment="1">
      <alignment horizontal="left" vertical="top" wrapText="1"/>
    </xf>
    <xf numFmtId="0" fontId="50" fillId="11" borderId="0" xfId="0" applyFont="1" applyFill="1" applyAlignment="1">
      <alignment horizontal="left" vertical="top"/>
    </xf>
    <xf numFmtId="0" fontId="51" fillId="16" borderId="0" xfId="0" applyFont="1" applyFill="1" applyAlignment="1">
      <alignment horizontal="left" vertical="center"/>
    </xf>
    <xf numFmtId="0" fontId="51" fillId="13" borderId="0" xfId="0" applyFont="1" applyFill="1" applyAlignment="1">
      <alignment horizontal="left" vertical="center" wrapText="1"/>
    </xf>
    <xf numFmtId="0" fontId="51" fillId="18" borderId="0" xfId="0" applyFont="1" applyFill="1" applyAlignment="1">
      <alignment horizontal="left" vertical="center" wrapText="1"/>
    </xf>
    <xf numFmtId="0" fontId="51" fillId="19" borderId="0" xfId="0" applyFont="1" applyFill="1" applyAlignment="1">
      <alignment horizontal="left" vertical="center" wrapText="1"/>
    </xf>
    <xf numFmtId="0" fontId="51" fillId="7" borderId="0" xfId="0" applyFont="1" applyFill="1" applyAlignment="1">
      <alignment horizontal="left" vertical="center" wrapText="1"/>
    </xf>
    <xf numFmtId="0" fontId="51" fillId="0" borderId="0" xfId="0" applyFont="1" applyFill="1" applyAlignment="1">
      <alignment horizontal="left" vertical="center" wrapText="1"/>
    </xf>
    <xf numFmtId="0" fontId="70" fillId="0" borderId="0" xfId="0" applyFont="1" applyAlignment="1">
      <alignment horizontal="left" vertical="top" wrapText="1"/>
    </xf>
    <xf numFmtId="0" fontId="71" fillId="0" borderId="0" xfId="0" applyFont="1" applyBorder="1"/>
    <xf numFmtId="0" fontId="63" fillId="0" borderId="0" xfId="0" applyFont="1" applyBorder="1"/>
    <xf numFmtId="0" fontId="63" fillId="0" borderId="12" xfId="0" applyFont="1" applyBorder="1"/>
    <xf numFmtId="0" fontId="69" fillId="0" borderId="27" xfId="0" applyFont="1" applyBorder="1" applyAlignment="1">
      <alignment horizontal="right" vertical="center"/>
    </xf>
    <xf numFmtId="0" fontId="69" fillId="0" borderId="0" xfId="0" applyFont="1" applyFill="1" applyBorder="1" applyAlignment="1">
      <alignment horizontal="center" vertical="center"/>
    </xf>
    <xf numFmtId="0" fontId="63" fillId="0" borderId="0" xfId="0" applyFont="1" applyBorder="1" applyAlignment="1">
      <alignment vertical="center"/>
    </xf>
    <xf numFmtId="0" fontId="63" fillId="0" borderId="0" xfId="0" applyFont="1" applyBorder="1" applyAlignment="1"/>
    <xf numFmtId="0" fontId="63" fillId="0" borderId="0" xfId="0" applyFont="1" applyBorder="1" applyAlignment="1">
      <alignment horizontal="center"/>
    </xf>
    <xf numFmtId="0" fontId="69" fillId="0" borderId="0" xfId="0" applyFont="1" applyBorder="1" applyAlignment="1">
      <alignment horizontal="right" vertical="center"/>
    </xf>
    <xf numFmtId="0" fontId="0" fillId="25" borderId="17" xfId="0" applyFill="1" applyBorder="1"/>
    <xf numFmtId="0" fontId="63" fillId="25" borderId="25" xfId="0" applyFont="1" applyFill="1" applyBorder="1"/>
    <xf numFmtId="0" fontId="0" fillId="25" borderId="25" xfId="0" applyFill="1" applyBorder="1"/>
    <xf numFmtId="0" fontId="0" fillId="25" borderId="25" xfId="0" applyFont="1" applyFill="1" applyBorder="1" applyAlignment="1">
      <alignment horizontal="center" vertical="center"/>
    </xf>
    <xf numFmtId="0" fontId="0" fillId="25" borderId="26" xfId="0" applyFill="1" applyBorder="1"/>
    <xf numFmtId="0" fontId="0" fillId="25" borderId="15" xfId="0" applyFill="1" applyBorder="1"/>
    <xf numFmtId="0" fontId="0" fillId="25" borderId="16" xfId="0" applyFill="1" applyBorder="1"/>
    <xf numFmtId="0" fontId="59" fillId="0" borderId="0" xfId="0" applyFont="1" applyBorder="1" applyAlignment="1">
      <alignment horizontal="center" vertical="center" wrapText="1"/>
    </xf>
    <xf numFmtId="0" fontId="69" fillId="19" borderId="56" xfId="0" applyFont="1" applyFill="1" applyBorder="1" applyAlignment="1">
      <alignment horizontal="center" vertical="center"/>
    </xf>
    <xf numFmtId="0" fontId="69" fillId="19" borderId="57" xfId="0" applyFont="1" applyFill="1" applyBorder="1" applyAlignment="1">
      <alignment horizontal="center" vertical="center"/>
    </xf>
    <xf numFmtId="0" fontId="69" fillId="0" borderId="0" xfId="0" applyFont="1" applyBorder="1" applyAlignment="1">
      <alignment horizontal="right" vertical="center" wrapText="1"/>
    </xf>
    <xf numFmtId="0" fontId="0" fillId="25" borderId="12" xfId="0" applyFill="1" applyBorder="1" applyAlignment="1"/>
    <xf numFmtId="0" fontId="0" fillId="25" borderId="14" xfId="0" applyFill="1" applyBorder="1" applyAlignment="1"/>
    <xf numFmtId="0" fontId="0" fillId="25" borderId="15" xfId="0" applyFill="1" applyBorder="1" applyAlignment="1"/>
    <xf numFmtId="0" fontId="0" fillId="25" borderId="16" xfId="0" applyFill="1" applyBorder="1" applyAlignment="1"/>
    <xf numFmtId="0" fontId="58" fillId="25" borderId="6" xfId="0" applyFont="1" applyFill="1" applyBorder="1" applyAlignment="1">
      <alignment horizontal="center" vertical="center"/>
    </xf>
    <xf numFmtId="0" fontId="58" fillId="25" borderId="58" xfId="0" applyFont="1" applyFill="1" applyBorder="1" applyAlignment="1">
      <alignment horizontal="center" vertical="center"/>
    </xf>
    <xf numFmtId="0" fontId="58" fillId="25" borderId="59" xfId="0" applyFont="1" applyFill="1" applyBorder="1" applyAlignment="1">
      <alignment horizontal="center" vertical="center"/>
    </xf>
    <xf numFmtId="0" fontId="58" fillId="25" borderId="60" xfId="0" applyFont="1" applyFill="1" applyBorder="1" applyAlignment="1">
      <alignment horizontal="center" vertical="center"/>
    </xf>
    <xf numFmtId="0" fontId="58" fillId="25" borderId="8" xfId="0" applyFont="1" applyFill="1" applyBorder="1"/>
    <xf numFmtId="0" fontId="63" fillId="0" borderId="0" xfId="0" applyFont="1" applyFill="1" applyBorder="1"/>
    <xf numFmtId="0" fontId="69" fillId="19" borderId="61" xfId="0" applyFont="1" applyFill="1" applyBorder="1" applyAlignment="1">
      <alignment horizontal="center" vertical="center"/>
    </xf>
    <xf numFmtId="0" fontId="59" fillId="8" borderId="61" xfId="0" applyFont="1" applyFill="1" applyBorder="1" applyAlignment="1">
      <alignment horizontal="center" vertical="center"/>
    </xf>
    <xf numFmtId="0" fontId="59" fillId="8" borderId="56" xfId="0" applyFont="1" applyFill="1" applyBorder="1" applyAlignment="1">
      <alignment horizontal="center" vertical="center"/>
    </xf>
    <xf numFmtId="0" fontId="59" fillId="8" borderId="57" xfId="0" applyFont="1" applyFill="1" applyBorder="1" applyAlignment="1">
      <alignment horizontal="center" vertical="center"/>
    </xf>
    <xf numFmtId="0" fontId="59" fillId="8" borderId="34" xfId="0" applyFont="1" applyFill="1" applyBorder="1" applyAlignment="1">
      <alignment horizontal="center" vertical="center"/>
    </xf>
    <xf numFmtId="0" fontId="59" fillId="8" borderId="35" xfId="0" applyFont="1" applyFill="1" applyBorder="1" applyAlignment="1">
      <alignment horizontal="center" vertical="center"/>
    </xf>
    <xf numFmtId="0" fontId="59" fillId="8" borderId="62" xfId="0" applyFont="1" applyFill="1" applyBorder="1" applyAlignment="1">
      <alignment horizontal="center" vertical="center"/>
    </xf>
    <xf numFmtId="0" fontId="59" fillId="8" borderId="63" xfId="0" applyFont="1" applyFill="1" applyBorder="1" applyAlignment="1">
      <alignment horizontal="center" vertical="center"/>
    </xf>
    <xf numFmtId="0" fontId="59" fillId="8" borderId="45" xfId="0" applyFont="1" applyFill="1" applyBorder="1" applyAlignment="1">
      <alignment horizontal="center" vertical="center"/>
    </xf>
    <xf numFmtId="0" fontId="59" fillId="8" borderId="54" xfId="0" applyFont="1" applyFill="1" applyBorder="1" applyAlignment="1">
      <alignment horizontal="center" vertical="center"/>
    </xf>
    <xf numFmtId="0" fontId="0" fillId="19" borderId="12" xfId="0" applyFill="1" applyBorder="1"/>
    <xf numFmtId="0" fontId="0" fillId="19" borderId="14" xfId="0" applyFill="1" applyBorder="1"/>
    <xf numFmtId="0" fontId="0" fillId="19" borderId="15" xfId="0" applyFill="1" applyBorder="1"/>
    <xf numFmtId="0" fontId="0" fillId="19" borderId="16" xfId="0" applyFill="1" applyBorder="1"/>
    <xf numFmtId="0" fontId="0" fillId="19" borderId="17" xfId="0" applyFill="1" applyBorder="1"/>
    <xf numFmtId="0" fontId="0" fillId="19" borderId="26" xfId="0" applyFill="1" applyBorder="1"/>
    <xf numFmtId="0" fontId="0" fillId="19" borderId="25" xfId="0" applyFill="1" applyBorder="1"/>
    <xf numFmtId="0" fontId="0" fillId="19" borderId="25" xfId="0" applyFill="1" applyBorder="1" applyAlignment="1">
      <alignment horizontal="center" vertical="center"/>
    </xf>
    <xf numFmtId="0" fontId="59" fillId="8" borderId="64" xfId="0" applyFont="1" applyFill="1" applyBorder="1" applyAlignment="1">
      <alignment horizontal="center" vertical="center"/>
    </xf>
    <xf numFmtId="0" fontId="59" fillId="8" borderId="65" xfId="0" applyFont="1" applyFill="1" applyBorder="1" applyAlignment="1">
      <alignment horizontal="center" vertical="center"/>
    </xf>
    <xf numFmtId="0" fontId="59" fillId="8" borderId="66" xfId="0" applyFont="1" applyFill="1" applyBorder="1" applyAlignment="1">
      <alignment horizontal="center" vertical="center"/>
    </xf>
    <xf numFmtId="0" fontId="58" fillId="0" borderId="22" xfId="0" applyFont="1" applyBorder="1" applyAlignment="1" applyProtection="1">
      <alignment horizontal="center" vertical="center"/>
      <protection locked="0"/>
    </xf>
    <xf numFmtId="0" fontId="59" fillId="0" borderId="34" xfId="0" applyFont="1" applyFill="1" applyBorder="1" applyAlignment="1" applyProtection="1">
      <alignment horizontal="center" vertical="center"/>
      <protection locked="0"/>
    </xf>
    <xf numFmtId="0" fontId="59" fillId="0" borderId="2" xfId="0" applyFont="1" applyBorder="1" applyProtection="1">
      <protection locked="0"/>
    </xf>
    <xf numFmtId="0" fontId="59" fillId="0" borderId="2" xfId="0" applyFont="1" applyFill="1" applyBorder="1" applyAlignment="1" applyProtection="1">
      <alignment horizontal="center" vertical="center"/>
      <protection locked="0"/>
    </xf>
    <xf numFmtId="0" fontId="59" fillId="0" borderId="22" xfId="0" applyFont="1" applyFill="1" applyBorder="1" applyAlignment="1" applyProtection="1">
      <alignment horizontal="center" vertical="center"/>
      <protection locked="0"/>
    </xf>
    <xf numFmtId="0" fontId="59" fillId="0" borderId="58" xfId="0" applyFont="1" applyBorder="1" applyProtection="1">
      <protection locked="0"/>
    </xf>
    <xf numFmtId="0" fontId="59" fillId="0" borderId="62" xfId="0" applyFont="1" applyFill="1" applyBorder="1" applyAlignment="1" applyProtection="1">
      <alignment horizontal="center" vertical="center"/>
      <protection locked="0"/>
    </xf>
    <xf numFmtId="0" fontId="59" fillId="0" borderId="36" xfId="0" applyFont="1" applyBorder="1" applyAlignment="1" applyProtection="1">
      <alignment horizontal="left" vertical="center"/>
      <protection locked="0"/>
    </xf>
    <xf numFmtId="0" fontId="59" fillId="0" borderId="2" xfId="0" applyFont="1" applyBorder="1" applyProtection="1">
      <protection locked="0"/>
    </xf>
    <xf numFmtId="164" fontId="0" fillId="21" borderId="16" xfId="0" applyNumberFormat="1" applyFill="1" applyBorder="1" applyAlignment="1" applyProtection="1">
      <alignment horizontal="center" vertical="center"/>
    </xf>
    <xf numFmtId="0" fontId="0" fillId="21" borderId="26" xfId="0" applyFill="1" applyBorder="1" applyProtection="1">
      <protection locked="0"/>
    </xf>
    <xf numFmtId="0" fontId="53" fillId="3" borderId="27" xfId="0" applyFont="1" applyFill="1" applyBorder="1" applyAlignment="1">
      <alignment horizontal="center" vertical="center"/>
    </xf>
    <xf numFmtId="0" fontId="53" fillId="3" borderId="24" xfId="0" applyFont="1" applyFill="1" applyBorder="1" applyAlignment="1">
      <alignment horizontal="center" vertical="center"/>
    </xf>
    <xf numFmtId="0" fontId="53" fillId="3" borderId="17" xfId="0" applyFont="1" applyFill="1" applyBorder="1" applyAlignment="1">
      <alignment horizontal="center" vertical="center"/>
    </xf>
    <xf numFmtId="0" fontId="63" fillId="0" borderId="0" xfId="0" applyFont="1" applyFill="1" applyBorder="1" applyAlignment="1">
      <alignment horizontal="left" vertical="center" wrapText="1"/>
    </xf>
    <xf numFmtId="0" fontId="64" fillId="0" borderId="0" xfId="0" applyFont="1" applyFill="1" applyBorder="1" applyAlignment="1">
      <alignment horizontal="center" vertical="center" wrapText="1"/>
    </xf>
    <xf numFmtId="0" fontId="64" fillId="0" borderId="0" xfId="0" applyFont="1" applyFill="1" applyBorder="1" applyAlignment="1">
      <alignment horizontal="center" vertical="center"/>
    </xf>
    <xf numFmtId="0" fontId="72" fillId="4" borderId="27" xfId="0" applyFont="1" applyFill="1" applyBorder="1" applyAlignment="1" applyProtection="1">
      <alignment vertical="center" wrapText="1"/>
    </xf>
    <xf numFmtId="0" fontId="72" fillId="4" borderId="29" xfId="0" applyFont="1" applyFill="1" applyBorder="1" applyAlignment="1" applyProtection="1">
      <alignment vertical="center" wrapText="1"/>
    </xf>
    <xf numFmtId="0" fontId="59" fillId="8" borderId="38" xfId="0" applyFont="1" applyFill="1" applyBorder="1" applyAlignment="1">
      <alignment horizontal="center" vertical="center"/>
    </xf>
    <xf numFmtId="0" fontId="59" fillId="8" borderId="55" xfId="0" applyFont="1" applyFill="1" applyBorder="1" applyAlignment="1">
      <alignment horizontal="center" vertical="center"/>
    </xf>
    <xf numFmtId="0" fontId="59" fillId="8" borderId="39" xfId="0" applyFont="1" applyFill="1" applyBorder="1" applyAlignment="1">
      <alignment horizontal="center" vertical="center"/>
    </xf>
    <xf numFmtId="0" fontId="0" fillId="0" borderId="26" xfId="0" applyFont="1" applyBorder="1" applyAlignment="1">
      <alignment vertical="center" wrapText="1"/>
    </xf>
    <xf numFmtId="0" fontId="59" fillId="0" borderId="64" xfId="0" applyFont="1" applyFill="1" applyBorder="1" applyAlignment="1" applyProtection="1">
      <alignment horizontal="center" vertical="center"/>
      <protection locked="0"/>
    </xf>
    <xf numFmtId="0" fontId="59" fillId="0" borderId="35" xfId="0" applyFont="1" applyFill="1" applyBorder="1" applyAlignment="1" applyProtection="1">
      <alignment horizontal="center" vertical="center"/>
      <protection locked="0"/>
    </xf>
    <xf numFmtId="0" fontId="59" fillId="0" borderId="21" xfId="0" applyFont="1" applyFill="1" applyBorder="1" applyAlignment="1" applyProtection="1">
      <alignment horizontal="center" vertical="center"/>
      <protection locked="0"/>
    </xf>
    <xf numFmtId="0" fontId="59" fillId="0" borderId="37" xfId="0" applyFont="1" applyFill="1" applyBorder="1" applyAlignment="1" applyProtection="1">
      <alignment horizontal="center" vertical="center"/>
      <protection locked="0"/>
    </xf>
    <xf numFmtId="0" fontId="59" fillId="0" borderId="65" xfId="0" applyFont="1" applyFill="1" applyBorder="1" applyAlignment="1" applyProtection="1">
      <alignment horizontal="center" vertical="center"/>
      <protection locked="0"/>
    </xf>
    <xf numFmtId="0" fontId="59" fillId="0" borderId="63" xfId="0" applyFont="1" applyFill="1" applyBorder="1" applyAlignment="1" applyProtection="1">
      <alignment horizontal="center" vertical="center"/>
      <protection locked="0"/>
    </xf>
    <xf numFmtId="0" fontId="58" fillId="8" borderId="67" xfId="0" applyFont="1" applyFill="1" applyBorder="1" applyAlignment="1">
      <alignment horizontal="center" vertical="center"/>
    </xf>
    <xf numFmtId="0" fontId="58" fillId="8" borderId="59" xfId="0" applyFont="1" applyFill="1" applyBorder="1" applyAlignment="1">
      <alignment horizontal="center" vertical="center"/>
    </xf>
    <xf numFmtId="0" fontId="58" fillId="8" borderId="50" xfId="0" applyFont="1" applyFill="1" applyBorder="1" applyAlignment="1">
      <alignment horizontal="center" vertical="center"/>
    </xf>
    <xf numFmtId="0" fontId="0" fillId="0" borderId="21" xfId="0" applyFont="1" applyFill="1" applyBorder="1" applyAlignment="1" applyProtection="1">
      <alignment horizontal="center" vertical="center"/>
      <protection locked="0"/>
    </xf>
    <xf numFmtId="0" fontId="0" fillId="0" borderId="22" xfId="0" applyFont="1" applyFill="1" applyBorder="1" applyAlignment="1" applyProtection="1">
      <alignment horizontal="center" vertical="center"/>
      <protection locked="0"/>
    </xf>
    <xf numFmtId="0" fontId="0" fillId="0" borderId="37" xfId="0" applyFont="1" applyFill="1" applyBorder="1" applyAlignment="1" applyProtection="1">
      <alignment horizontal="center" vertical="center"/>
      <protection locked="0"/>
    </xf>
    <xf numFmtId="0" fontId="69" fillId="8" borderId="10" xfId="0" applyFont="1" applyFill="1" applyBorder="1" applyAlignment="1">
      <alignment horizontal="center" vertical="center"/>
    </xf>
    <xf numFmtId="0" fontId="69" fillId="8" borderId="62" xfId="0" applyFont="1" applyFill="1" applyBorder="1" applyAlignment="1">
      <alignment horizontal="center" vertical="center"/>
    </xf>
    <xf numFmtId="0" fontId="69" fillId="8" borderId="63" xfId="0" applyFont="1" applyFill="1" applyBorder="1" applyAlignment="1">
      <alignment horizontal="center" vertical="center"/>
    </xf>
    <xf numFmtId="0" fontId="61" fillId="25" borderId="18" xfId="0" applyFont="1" applyFill="1" applyBorder="1" applyAlignment="1">
      <alignment vertical="center"/>
    </xf>
    <xf numFmtId="0" fontId="69" fillId="25" borderId="19" xfId="0" applyFont="1" applyFill="1" applyBorder="1" applyAlignment="1">
      <alignment vertical="center"/>
    </xf>
    <xf numFmtId="0" fontId="69" fillId="8" borderId="67" xfId="0" applyFont="1" applyFill="1" applyBorder="1" applyAlignment="1">
      <alignment horizontal="center" vertical="center"/>
    </xf>
    <xf numFmtId="0" fontId="69" fillId="8" borderId="59" xfId="0" applyFont="1" applyFill="1" applyBorder="1" applyAlignment="1">
      <alignment horizontal="center" vertical="center"/>
    </xf>
    <xf numFmtId="0" fontId="69" fillId="8" borderId="50" xfId="0" applyFont="1" applyFill="1" applyBorder="1" applyAlignment="1">
      <alignment horizontal="center" vertical="center"/>
    </xf>
    <xf numFmtId="3" fontId="69" fillId="0" borderId="6" xfId="0" applyNumberFormat="1" applyFont="1" applyFill="1" applyBorder="1" applyAlignment="1" applyProtection="1">
      <alignment horizontal="center" vertical="center" wrapText="1"/>
      <protection locked="0"/>
    </xf>
    <xf numFmtId="3" fontId="69" fillId="0" borderId="8" xfId="0" applyNumberFormat="1" applyFont="1" applyFill="1" applyBorder="1" applyAlignment="1" applyProtection="1">
      <alignment horizontal="center" vertical="center" wrapText="1"/>
      <protection locked="0"/>
    </xf>
    <xf numFmtId="3" fontId="59" fillId="0" borderId="36" xfId="0" applyNumberFormat="1" applyFont="1" applyFill="1" applyBorder="1" applyAlignment="1" applyProtection="1">
      <alignment horizontal="center" vertical="center"/>
      <protection locked="0"/>
    </xf>
    <xf numFmtId="3" fontId="59" fillId="0" borderId="34" xfId="0" applyNumberFormat="1" applyFont="1" applyFill="1" applyBorder="1" applyAlignment="1" applyProtection="1">
      <alignment horizontal="center" vertical="center"/>
      <protection locked="0"/>
    </xf>
    <xf numFmtId="3" fontId="59" fillId="0" borderId="47" xfId="0" applyNumberFormat="1" applyFont="1" applyFill="1" applyBorder="1" applyAlignment="1" applyProtection="1">
      <alignment horizontal="center" vertical="center"/>
      <protection locked="0"/>
    </xf>
    <xf numFmtId="3" fontId="59" fillId="0" borderId="43" xfId="0" applyNumberFormat="1" applyFont="1" applyFill="1" applyBorder="1" applyAlignment="1" applyProtection="1">
      <alignment horizontal="center" vertical="center"/>
      <protection locked="0"/>
    </xf>
    <xf numFmtId="3" fontId="59" fillId="0" borderId="2" xfId="0" applyNumberFormat="1" applyFont="1" applyFill="1" applyBorder="1" applyAlignment="1" applyProtection="1">
      <alignment horizontal="center" vertical="center"/>
      <protection locked="0"/>
    </xf>
    <xf numFmtId="3" fontId="59" fillId="0" borderId="22" xfId="0" applyNumberFormat="1" applyFont="1" applyFill="1" applyBorder="1" applyAlignment="1" applyProtection="1">
      <alignment horizontal="center" vertical="center"/>
      <protection locked="0"/>
    </xf>
    <xf numFmtId="3" fontId="59" fillId="0" borderId="23" xfId="0" applyNumberFormat="1" applyFont="1" applyFill="1" applyBorder="1" applyAlignment="1" applyProtection="1">
      <alignment horizontal="center" vertical="center"/>
      <protection locked="0"/>
    </xf>
    <xf numFmtId="3" fontId="59" fillId="0" borderId="7" xfId="0" applyNumberFormat="1" applyFont="1" applyFill="1" applyBorder="1" applyAlignment="1" applyProtection="1">
      <alignment horizontal="center" vertical="center"/>
      <protection locked="0"/>
    </xf>
    <xf numFmtId="3" fontId="59" fillId="0" borderId="10" xfId="0" applyNumberFormat="1" applyFont="1" applyFill="1" applyBorder="1" applyAlignment="1" applyProtection="1">
      <alignment horizontal="center" vertical="center"/>
      <protection locked="0"/>
    </xf>
    <xf numFmtId="3" fontId="59" fillId="0" borderId="62" xfId="0" applyNumberFormat="1" applyFont="1" applyFill="1" applyBorder="1" applyAlignment="1" applyProtection="1">
      <alignment horizontal="center" vertical="center"/>
      <protection locked="0"/>
    </xf>
    <xf numFmtId="3" fontId="59" fillId="0" borderId="33" xfId="0" applyNumberFormat="1" applyFont="1" applyFill="1" applyBorder="1" applyAlignment="1" applyProtection="1">
      <alignment horizontal="center" vertical="center"/>
      <protection locked="0"/>
    </xf>
    <xf numFmtId="3" fontId="59" fillId="0" borderId="11" xfId="0" applyNumberFormat="1" applyFont="1" applyFill="1" applyBorder="1" applyAlignment="1" applyProtection="1">
      <alignment horizontal="center" vertical="center"/>
      <protection locked="0"/>
    </xf>
    <xf numFmtId="3" fontId="69" fillId="25" borderId="68" xfId="0" applyNumberFormat="1" applyFont="1" applyFill="1" applyBorder="1" applyAlignment="1">
      <alignment horizontal="center" vertical="center"/>
    </xf>
    <xf numFmtId="3" fontId="69" fillId="25" borderId="56" xfId="0" applyNumberFormat="1" applyFont="1" applyFill="1" applyBorder="1" applyAlignment="1">
      <alignment horizontal="center" vertical="center"/>
    </xf>
    <xf numFmtId="3" fontId="69" fillId="25" borderId="69" xfId="0" applyNumberFormat="1" applyFont="1" applyFill="1" applyBorder="1" applyAlignment="1">
      <alignment horizontal="center" vertical="center"/>
    </xf>
    <xf numFmtId="3" fontId="69" fillId="25" borderId="1" xfId="0" applyNumberFormat="1" applyFont="1" applyFill="1" applyBorder="1" applyAlignment="1">
      <alignment horizontal="center" vertical="center"/>
    </xf>
    <xf numFmtId="0" fontId="59" fillId="0" borderId="58" xfId="0" applyFont="1" applyFill="1" applyBorder="1" applyAlignment="1" applyProtection="1">
      <alignment horizontal="center" vertical="center"/>
      <protection locked="0"/>
    </xf>
    <xf numFmtId="0" fontId="59" fillId="0" borderId="59" xfId="0" applyFont="1" applyFill="1" applyBorder="1" applyAlignment="1" applyProtection="1">
      <alignment horizontal="center" vertical="center"/>
      <protection locked="0"/>
    </xf>
    <xf numFmtId="0" fontId="59" fillId="0" borderId="50" xfId="0" applyFont="1" applyFill="1" applyBorder="1" applyAlignment="1" applyProtection="1">
      <alignment horizontal="center" vertical="center"/>
      <protection locked="0"/>
    </xf>
    <xf numFmtId="0" fontId="73" fillId="26" borderId="20" xfId="0" applyFont="1" applyFill="1" applyBorder="1" applyAlignment="1" applyProtection="1">
      <alignment horizontal="center" vertical="center" wrapText="1" shrinkToFit="1"/>
    </xf>
    <xf numFmtId="0" fontId="63" fillId="0" borderId="0" xfId="0" applyFont="1" applyFill="1" applyBorder="1" applyAlignment="1">
      <alignment horizontal="right" vertical="center"/>
    </xf>
    <xf numFmtId="0" fontId="59" fillId="18" borderId="41" xfId="0" applyFont="1" applyFill="1" applyBorder="1" applyAlignment="1" applyProtection="1">
      <alignment vertical="center" wrapText="1"/>
      <protection locked="0"/>
    </xf>
    <xf numFmtId="0" fontId="34" fillId="0" borderId="0" xfId="0" applyFont="1" applyFill="1" applyBorder="1" applyAlignment="1" applyProtection="1">
      <alignment horizontal="left" vertical="top" wrapText="1" indent="1"/>
    </xf>
    <xf numFmtId="0" fontId="59" fillId="0" borderId="0" xfId="0" applyFont="1" applyAlignment="1" applyProtection="1">
      <alignment wrapText="1"/>
    </xf>
    <xf numFmtId="0" fontId="42" fillId="0" borderId="0" xfId="0" applyFont="1" applyFill="1" applyBorder="1" applyAlignment="1" applyProtection="1">
      <alignment vertical="center" wrapText="1"/>
    </xf>
    <xf numFmtId="0" fontId="59" fillId="0" borderId="0" xfId="0" applyFont="1" applyAlignment="1" applyProtection="1">
      <alignment vertical="top" wrapText="1"/>
    </xf>
    <xf numFmtId="0" fontId="59" fillId="0" borderId="0" xfId="0" applyFont="1" applyFill="1" applyBorder="1" applyAlignment="1" applyProtection="1">
      <alignment horizontal="right" vertical="top" indent="1"/>
    </xf>
    <xf numFmtId="0" fontId="59" fillId="0" borderId="0" xfId="0" applyFont="1" applyFill="1" applyAlignment="1">
      <alignment vertical="top" wrapText="1"/>
    </xf>
    <xf numFmtId="0" fontId="74" fillId="27" borderId="28" xfId="2" applyFont="1" applyFill="1" applyBorder="1" applyAlignment="1" applyProtection="1">
      <alignment horizontal="center" vertical="center"/>
      <protection locked="0"/>
    </xf>
    <xf numFmtId="0" fontId="59" fillId="0" borderId="0" xfId="0" applyFont="1" applyAlignment="1">
      <alignment vertical="top" wrapText="1"/>
    </xf>
    <xf numFmtId="0" fontId="59" fillId="0" borderId="0" xfId="0" applyFont="1"/>
    <xf numFmtId="0" fontId="75" fillId="28" borderId="80" xfId="0" applyFont="1" applyFill="1" applyBorder="1" applyAlignment="1" applyProtection="1">
      <alignment horizontal="left" vertical="top" wrapText="1"/>
    </xf>
    <xf numFmtId="0" fontId="59" fillId="28" borderId="81" xfId="0" applyFont="1" applyFill="1" applyBorder="1" applyAlignment="1" applyProtection="1">
      <alignment horizontal="left" vertical="top" wrapText="1"/>
    </xf>
    <xf numFmtId="0" fontId="75" fillId="28" borderId="82" xfId="0" applyFont="1" applyFill="1" applyBorder="1" applyAlignment="1" applyProtection="1">
      <alignment horizontal="left" vertical="top" wrapText="1"/>
    </xf>
    <xf numFmtId="0" fontId="69" fillId="0" borderId="0" xfId="0" applyFont="1" applyFill="1" applyBorder="1" applyAlignment="1" applyProtection="1">
      <alignment horizontal="left" vertical="center" wrapText="1"/>
    </xf>
    <xf numFmtId="0" fontId="74" fillId="0" borderId="0" xfId="0" applyFont="1" applyFill="1" applyBorder="1" applyAlignment="1" applyProtection="1">
      <alignment horizontal="center" vertical="center" wrapText="1"/>
    </xf>
    <xf numFmtId="0" fontId="59" fillId="0" borderId="0" xfId="0" applyFont="1" applyFill="1"/>
    <xf numFmtId="0" fontId="30" fillId="0" borderId="83" xfId="0" applyFont="1" applyFill="1" applyBorder="1" applyAlignment="1" applyProtection="1">
      <alignment vertical="top" wrapText="1"/>
    </xf>
    <xf numFmtId="0" fontId="30" fillId="0" borderId="0" xfId="0"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top" wrapText="1"/>
      <protection locked="0"/>
    </xf>
    <xf numFmtId="0" fontId="34" fillId="0" borderId="27" xfId="0" applyFont="1" applyFill="1" applyBorder="1" applyAlignment="1">
      <alignment horizontal="left" vertical="center"/>
    </xf>
    <xf numFmtId="0" fontId="30" fillId="0" borderId="84" xfId="0" applyFont="1" applyFill="1" applyBorder="1" applyAlignment="1" applyProtection="1">
      <alignment vertical="top" wrapText="1"/>
    </xf>
    <xf numFmtId="0" fontId="30" fillId="0" borderId="85" xfId="0" applyFont="1" applyFill="1" applyBorder="1" applyAlignment="1" applyProtection="1">
      <alignment vertical="top" wrapText="1"/>
    </xf>
    <xf numFmtId="0" fontId="75" fillId="28" borderId="86" xfId="0" applyFont="1" applyFill="1" applyBorder="1" applyAlignment="1" applyProtection="1">
      <alignment horizontal="left" vertical="top" wrapText="1"/>
    </xf>
    <xf numFmtId="0" fontId="30" fillId="0" borderId="0" xfId="0" applyFont="1" applyFill="1" applyAlignment="1" applyProtection="1">
      <alignment horizontal="center" vertical="top" wrapText="1"/>
      <protection locked="0"/>
    </xf>
    <xf numFmtId="0" fontId="30" fillId="0" borderId="0" xfId="0" applyFont="1" applyFill="1" applyAlignment="1" applyProtection="1">
      <alignment horizontal="center"/>
      <protection locked="0"/>
    </xf>
    <xf numFmtId="0" fontId="0" fillId="28" borderId="87" xfId="0" applyFont="1" applyFill="1" applyBorder="1" applyAlignment="1" applyProtection="1">
      <alignment horizontal="left" vertical="center" wrapText="1"/>
    </xf>
    <xf numFmtId="0" fontId="47" fillId="28" borderId="88" xfId="0" applyFont="1" applyFill="1" applyBorder="1" applyAlignment="1" applyProtection="1">
      <alignment horizontal="left" vertical="center" wrapText="1"/>
    </xf>
    <xf numFmtId="0" fontId="47" fillId="0" borderId="89" xfId="3" applyFont="1" applyFill="1" applyBorder="1" applyAlignment="1" applyProtection="1">
      <alignment vertical="center"/>
    </xf>
    <xf numFmtId="0" fontId="47" fillId="0" borderId="90" xfId="0" applyFont="1" applyFill="1" applyBorder="1" applyAlignment="1" applyProtection="1">
      <alignment vertical="center" wrapText="1"/>
    </xf>
    <xf numFmtId="0" fontId="47" fillId="28" borderId="91" xfId="0" applyFont="1" applyFill="1" applyBorder="1" applyAlignment="1" applyProtection="1">
      <alignment horizontal="left" vertical="center" wrapText="1"/>
    </xf>
    <xf numFmtId="0" fontId="47" fillId="0" borderId="92" xfId="0" applyFont="1" applyFill="1" applyBorder="1" applyAlignment="1" applyProtection="1">
      <alignment horizontal="left" vertical="center" wrapText="1"/>
      <protection locked="0"/>
    </xf>
    <xf numFmtId="0" fontId="0" fillId="28" borderId="93" xfId="0" applyFont="1" applyFill="1" applyBorder="1" applyAlignment="1" applyProtection="1">
      <alignment horizontal="left" vertical="center" wrapText="1"/>
    </xf>
    <xf numFmtId="0" fontId="59" fillId="28" borderId="87" xfId="0" applyFont="1" applyFill="1" applyBorder="1" applyAlignment="1" applyProtection="1">
      <alignment vertical="center"/>
    </xf>
    <xf numFmtId="0" fontId="59" fillId="28" borderId="94" xfId="0" applyFont="1" applyFill="1" applyBorder="1" applyAlignment="1" applyProtection="1">
      <alignment vertical="center"/>
    </xf>
    <xf numFmtId="0" fontId="69" fillId="28" borderId="81" xfId="0" applyFont="1" applyFill="1" applyBorder="1" applyAlignment="1" applyProtection="1">
      <alignment horizontal="left" vertical="center"/>
    </xf>
    <xf numFmtId="0" fontId="59" fillId="28" borderId="87" xfId="0" applyFont="1" applyFill="1" applyBorder="1" applyAlignment="1" applyProtection="1">
      <alignment vertical="center"/>
    </xf>
    <xf numFmtId="0" fontId="75" fillId="28" borderId="81" xfId="0" applyFont="1" applyFill="1" applyBorder="1" applyAlignment="1" applyProtection="1">
      <alignment horizontal="left" vertical="top" wrapText="1"/>
    </xf>
    <xf numFmtId="0" fontId="47" fillId="28" borderId="87" xfId="0" applyFont="1" applyFill="1" applyBorder="1" applyAlignment="1" applyProtection="1">
      <alignment horizontal="left" vertical="center" wrapText="1"/>
    </xf>
    <xf numFmtId="0" fontId="47" fillId="28" borderId="95" xfId="0" applyFont="1" applyFill="1" applyBorder="1" applyAlignment="1" applyProtection="1">
      <alignment horizontal="left" vertical="center" wrapText="1"/>
    </xf>
    <xf numFmtId="0" fontId="59" fillId="0" borderId="0" xfId="0" applyFont="1" applyFill="1" applyBorder="1" applyAlignment="1" applyProtection="1">
      <alignment vertical="center" wrapText="1"/>
      <protection locked="0"/>
    </xf>
    <xf numFmtId="0" fontId="59" fillId="0" borderId="44" xfId="0" applyFont="1" applyFill="1" applyBorder="1" applyAlignment="1" applyProtection="1">
      <alignment vertical="center" wrapText="1"/>
    </xf>
    <xf numFmtId="0" fontId="59" fillId="0" borderId="22" xfId="0" applyFont="1" applyFill="1" applyBorder="1" applyAlignment="1" applyProtection="1">
      <alignment horizontal="left" vertical="center" wrapText="1"/>
    </xf>
    <xf numFmtId="0" fontId="59" fillId="0" borderId="71" xfId="0" applyFont="1" applyFill="1" applyBorder="1" applyAlignment="1" applyProtection="1">
      <alignment horizontal="left" vertical="center" wrapText="1"/>
    </xf>
    <xf numFmtId="0" fontId="69" fillId="28" borderId="13" xfId="0" applyFont="1" applyFill="1" applyBorder="1" applyAlignment="1" applyProtection="1">
      <alignment horizontal="left" vertical="center"/>
    </xf>
    <xf numFmtId="0" fontId="69" fillId="28" borderId="0" xfId="0" applyFont="1" applyFill="1" applyBorder="1" applyAlignment="1" applyProtection="1">
      <alignment horizontal="left" vertical="center"/>
    </xf>
    <xf numFmtId="0" fontId="69" fillId="28" borderId="25" xfId="0" applyFont="1" applyFill="1" applyBorder="1" applyAlignment="1" applyProtection="1">
      <alignment horizontal="left" vertical="center"/>
    </xf>
    <xf numFmtId="0" fontId="34" fillId="13" borderId="96" xfId="0" applyFont="1" applyFill="1" applyBorder="1" applyAlignment="1" applyProtection="1">
      <alignment horizontal="left" vertical="center" wrapText="1"/>
    </xf>
    <xf numFmtId="0" fontId="34" fillId="13" borderId="97" xfId="0" applyFont="1" applyFill="1" applyBorder="1" applyAlignment="1" applyProtection="1">
      <alignment horizontal="left" vertical="center" wrapText="1"/>
    </xf>
    <xf numFmtId="0" fontId="34" fillId="13" borderId="28" xfId="0" applyFont="1" applyFill="1" applyBorder="1" applyAlignment="1" applyProtection="1">
      <alignment horizontal="left" vertical="center" wrapText="1"/>
    </xf>
    <xf numFmtId="0" fontId="59" fillId="13" borderId="29" xfId="0" applyFont="1" applyFill="1" applyBorder="1" applyAlignment="1" applyProtection="1">
      <alignment vertical="center" wrapText="1"/>
    </xf>
    <xf numFmtId="0" fontId="34" fillId="6" borderId="84" xfId="0" applyFont="1" applyFill="1" applyBorder="1" applyAlignment="1" applyProtection="1">
      <alignment horizontal="left" vertical="top" wrapText="1" indent="1"/>
    </xf>
    <xf numFmtId="0" fontId="34" fillId="6" borderId="98" xfId="0" applyFont="1" applyFill="1" applyBorder="1" applyAlignment="1" applyProtection="1">
      <alignment horizontal="left" vertical="top" wrapText="1" indent="1"/>
    </xf>
    <xf numFmtId="0" fontId="34" fillId="0" borderId="84" xfId="0" applyFont="1" applyFill="1" applyBorder="1" applyAlignment="1" applyProtection="1">
      <alignment horizontal="left" vertical="top" wrapText="1" indent="1"/>
    </xf>
    <xf numFmtId="0" fontId="30" fillId="6" borderId="99" xfId="0" applyFont="1" applyFill="1" applyBorder="1" applyAlignment="1" applyProtection="1">
      <alignment horizontal="left" vertical="top" wrapText="1" indent="1"/>
      <protection locked="0"/>
    </xf>
    <xf numFmtId="0" fontId="30" fillId="6" borderId="100" xfId="0" applyFont="1" applyFill="1" applyBorder="1" applyAlignment="1" applyProtection="1">
      <alignment horizontal="left" vertical="top" wrapText="1" indent="1"/>
      <protection locked="0"/>
    </xf>
    <xf numFmtId="0" fontId="34" fillId="0" borderId="101" xfId="0" applyFont="1" applyFill="1" applyBorder="1" applyAlignment="1" applyProtection="1">
      <alignment horizontal="left" vertical="top" wrapText="1" indent="1"/>
    </xf>
    <xf numFmtId="0" fontId="34" fillId="0" borderId="102" xfId="0" applyFont="1" applyFill="1" applyBorder="1" applyAlignment="1" applyProtection="1">
      <alignment horizontal="left" vertical="top" wrapText="1" indent="1"/>
    </xf>
    <xf numFmtId="0" fontId="59" fillId="28" borderId="87" xfId="0" applyFont="1" applyFill="1" applyBorder="1" applyAlignment="1" applyProtection="1">
      <alignment vertical="center"/>
    </xf>
    <xf numFmtId="0" fontId="59" fillId="28" borderId="103" xfId="0" applyFont="1" applyFill="1" applyBorder="1" applyAlignment="1" applyProtection="1">
      <alignment vertical="center"/>
    </xf>
    <xf numFmtId="0" fontId="59" fillId="0" borderId="0" xfId="0" applyFont="1" applyAlignment="1" applyProtection="1">
      <alignment wrapText="1"/>
    </xf>
    <xf numFmtId="0" fontId="69" fillId="0" borderId="0" xfId="0" applyFont="1" applyProtection="1"/>
    <xf numFmtId="0" fontId="30" fillId="0" borderId="104" xfId="0" applyFont="1" applyFill="1" applyBorder="1" applyAlignment="1" applyProtection="1">
      <alignment horizontal="left" vertical="top" wrapText="1" indent="1"/>
      <protection locked="0" hidden="1"/>
    </xf>
    <xf numFmtId="0" fontId="30" fillId="0" borderId="105" xfId="0" applyFont="1" applyFill="1" applyBorder="1" applyAlignment="1" applyProtection="1">
      <alignment horizontal="left" vertical="top" wrapText="1" indent="1"/>
      <protection locked="0" hidden="1"/>
    </xf>
    <xf numFmtId="0" fontId="34" fillId="6" borderId="105" xfId="0" applyFont="1" applyFill="1" applyBorder="1" applyAlignment="1" applyProtection="1">
      <alignment horizontal="left" vertical="top" wrapText="1" indent="1"/>
      <protection locked="0" hidden="1"/>
    </xf>
    <xf numFmtId="14" fontId="30" fillId="0" borderId="106" xfId="0" applyNumberFormat="1" applyFont="1" applyFill="1" applyBorder="1" applyAlignment="1" applyProtection="1">
      <alignment horizontal="left" vertical="top" wrapText="1" indent="1"/>
      <protection locked="0" hidden="1"/>
    </xf>
    <xf numFmtId="0" fontId="47" fillId="0" borderId="105" xfId="0" applyFont="1" applyFill="1" applyBorder="1" applyAlignment="1" applyProtection="1">
      <alignment horizontal="left" vertical="top" wrapText="1" indent="1"/>
      <protection locked="0" hidden="1"/>
    </xf>
    <xf numFmtId="0" fontId="47" fillId="0" borderId="107" xfId="0" applyFont="1" applyFill="1" applyBorder="1" applyAlignment="1" applyProtection="1">
      <alignment horizontal="left" vertical="center" wrapText="1"/>
      <protection locked="0"/>
    </xf>
    <xf numFmtId="0" fontId="59" fillId="0" borderId="0" xfId="0" applyFont="1" applyAlignment="1" applyProtection="1">
      <alignment vertical="center"/>
    </xf>
    <xf numFmtId="0" fontId="59" fillId="0" borderId="51" xfId="0" applyFont="1" applyBorder="1" applyAlignment="1" applyProtection="1">
      <alignment vertical="center"/>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Fill="1" applyAlignment="1" applyProtection="1">
      <alignment vertical="center"/>
    </xf>
    <xf numFmtId="0" fontId="59" fillId="0" borderId="20" xfId="0" applyFont="1" applyBorder="1" applyAlignment="1" applyProtection="1">
      <alignment vertical="center"/>
    </xf>
    <xf numFmtId="0" fontId="59" fillId="0" borderId="17" xfId="0" applyFont="1" applyFill="1" applyBorder="1" applyAlignment="1" applyProtection="1">
      <alignment vertical="center"/>
    </xf>
    <xf numFmtId="0" fontId="59" fillId="0" borderId="59" xfId="0" applyFont="1" applyBorder="1" applyAlignment="1" applyProtection="1">
      <alignment horizontal="left" vertical="center"/>
    </xf>
    <xf numFmtId="0" fontId="59" fillId="0" borderId="0" xfId="0" applyFont="1" applyFill="1" applyBorder="1" applyAlignment="1" applyProtection="1">
      <alignment vertical="center"/>
    </xf>
    <xf numFmtId="0" fontId="59" fillId="0" borderId="0" xfId="0" applyFont="1" applyFill="1" applyBorder="1" applyAlignment="1" applyProtection="1">
      <alignment vertical="center"/>
      <protection locked="0"/>
    </xf>
    <xf numFmtId="0" fontId="59" fillId="0" borderId="0" xfId="0" applyFont="1" applyFill="1" applyBorder="1" applyAlignment="1">
      <alignment vertical="center"/>
    </xf>
    <xf numFmtId="14" fontId="59" fillId="6" borderId="59" xfId="0" applyNumberFormat="1" applyFont="1" applyFill="1" applyBorder="1" applyAlignment="1" applyProtection="1">
      <alignment horizontal="left" vertical="center"/>
      <protection locked="0" hidden="1"/>
    </xf>
    <xf numFmtId="0" fontId="59" fillId="0" borderId="49" xfId="0" applyFont="1" applyFill="1" applyBorder="1" applyAlignment="1" applyProtection="1">
      <alignment vertical="center"/>
    </xf>
    <xf numFmtId="0" fontId="0" fillId="0" borderId="0" xfId="0" applyAlignment="1" applyProtection="1">
      <alignment vertical="center"/>
    </xf>
    <xf numFmtId="49" fontId="59" fillId="6" borderId="7" xfId="0" applyNumberFormat="1" applyFont="1" applyFill="1" applyBorder="1" applyAlignment="1" applyProtection="1">
      <alignment horizontal="center" vertical="center" wrapText="1" shrinkToFit="1"/>
      <protection locked="0"/>
    </xf>
    <xf numFmtId="49" fontId="59" fillId="11" borderId="20" xfId="0" applyNumberFormat="1" applyFont="1" applyFill="1" applyBorder="1" applyAlignment="1" applyProtection="1">
      <alignment horizontal="center" vertical="center" wrapText="1" shrinkToFit="1"/>
      <protection hidden="1"/>
    </xf>
    <xf numFmtId="0" fontId="13" fillId="0" borderId="43" xfId="0" applyFont="1" applyFill="1" applyBorder="1" applyAlignment="1" applyProtection="1">
      <alignment horizontal="center" textRotation="90" wrapText="1"/>
    </xf>
    <xf numFmtId="0" fontId="13" fillId="2" borderId="43" xfId="0" applyFont="1" applyFill="1" applyBorder="1" applyAlignment="1" applyProtection="1">
      <alignment horizontal="center" wrapText="1"/>
    </xf>
    <xf numFmtId="0" fontId="13" fillId="2" borderId="53" xfId="0" applyFont="1" applyFill="1" applyBorder="1" applyAlignment="1" applyProtection="1">
      <alignment horizontal="center" textRotation="90" wrapText="1"/>
    </xf>
    <xf numFmtId="0" fontId="13" fillId="2" borderId="72" xfId="0" applyFont="1" applyFill="1" applyBorder="1" applyAlignment="1" applyProtection="1">
      <alignment horizontal="center" textRotation="90" wrapText="1"/>
    </xf>
    <xf numFmtId="0" fontId="13" fillId="2" borderId="73" xfId="0" applyFont="1" applyFill="1" applyBorder="1" applyAlignment="1" applyProtection="1">
      <alignment horizontal="center" textRotation="90" wrapText="1"/>
    </xf>
    <xf numFmtId="0" fontId="20" fillId="2" borderId="43" xfId="0" applyFont="1" applyFill="1" applyBorder="1" applyAlignment="1" applyProtection="1">
      <alignment horizontal="left" textRotation="90" wrapText="1"/>
    </xf>
    <xf numFmtId="0" fontId="13" fillId="29" borderId="37" xfId="0" applyFont="1" applyFill="1" applyBorder="1" applyAlignment="1" applyProtection="1">
      <alignment horizontal="center" textRotation="90" wrapText="1"/>
    </xf>
    <xf numFmtId="0" fontId="13" fillId="2" borderId="43" xfId="0" applyFont="1" applyFill="1" applyBorder="1" applyAlignment="1" applyProtection="1">
      <alignment horizontal="center" textRotation="90" wrapText="1"/>
    </xf>
    <xf numFmtId="0" fontId="60" fillId="0" borderId="53" xfId="0" applyFont="1" applyBorder="1" applyAlignment="1" applyProtection="1">
      <alignment horizontal="center" vertical="center"/>
    </xf>
    <xf numFmtId="3" fontId="59" fillId="6" borderId="64" xfId="0" applyNumberFormat="1" applyFont="1" applyFill="1" applyBorder="1" applyAlignment="1" applyProtection="1">
      <alignment horizontal="center" vertical="center" wrapText="1" shrinkToFit="1"/>
      <protection locked="0"/>
    </xf>
    <xf numFmtId="3" fontId="59" fillId="6" borderId="34" xfId="0" applyNumberFormat="1" applyFont="1" applyFill="1" applyBorder="1" applyAlignment="1" applyProtection="1">
      <alignment horizontal="center" vertical="center" wrapText="1" shrinkToFit="1"/>
      <protection locked="0"/>
    </xf>
    <xf numFmtId="3" fontId="59" fillId="6" borderId="47" xfId="0" applyNumberFormat="1" applyFont="1" applyFill="1" applyBorder="1" applyAlignment="1" applyProtection="1">
      <alignment horizontal="center" vertical="center" wrapText="1" shrinkToFit="1"/>
      <protection locked="0"/>
    </xf>
    <xf numFmtId="3" fontId="59" fillId="6" borderId="53" xfId="0" applyNumberFormat="1" applyFont="1" applyFill="1" applyBorder="1" applyAlignment="1" applyProtection="1">
      <alignment horizontal="center" vertical="center" wrapText="1" shrinkToFit="1"/>
      <protection locked="0"/>
    </xf>
    <xf numFmtId="3" fontId="59" fillId="6" borderId="36" xfId="0" applyNumberFormat="1" applyFont="1" applyFill="1" applyBorder="1" applyAlignment="1" applyProtection="1">
      <alignment horizontal="center" vertical="center" wrapText="1" shrinkToFit="1"/>
      <protection locked="0"/>
    </xf>
    <xf numFmtId="3" fontId="59" fillId="6" borderId="35" xfId="0" applyNumberFormat="1" applyFont="1" applyFill="1" applyBorder="1" applyAlignment="1" applyProtection="1">
      <alignment horizontal="center" vertical="center" wrapText="1" shrinkToFit="1"/>
      <protection locked="0"/>
    </xf>
    <xf numFmtId="0" fontId="59" fillId="23" borderId="72" xfId="0" applyFont="1" applyFill="1" applyBorder="1" applyAlignment="1" applyProtection="1">
      <alignment horizontal="center" vertical="center" wrapText="1" shrinkToFit="1"/>
    </xf>
    <xf numFmtId="0" fontId="73" fillId="26" borderId="53" xfId="0" applyFont="1" applyFill="1" applyBorder="1" applyAlignment="1" applyProtection="1">
      <alignment horizontal="center" vertical="center" wrapText="1" shrinkToFit="1"/>
    </xf>
    <xf numFmtId="0" fontId="68" fillId="12" borderId="43" xfId="0" applyFont="1" applyFill="1" applyBorder="1" applyAlignment="1" applyProtection="1">
      <alignment horizontal="center" vertical="center" wrapText="1" shrinkToFit="1"/>
    </xf>
    <xf numFmtId="0" fontId="13" fillId="2" borderId="53" xfId="0" applyFont="1" applyFill="1" applyBorder="1" applyAlignment="1" applyProtection="1">
      <alignment horizontal="center" wrapText="1"/>
    </xf>
    <xf numFmtId="1" fontId="12" fillId="4" borderId="36" xfId="0" applyNumberFormat="1" applyFont="1" applyFill="1" applyBorder="1" applyAlignment="1" applyProtection="1">
      <alignment horizontal="center" wrapText="1"/>
    </xf>
    <xf numFmtId="0" fontId="12" fillId="4" borderId="35" xfId="0" applyFont="1" applyFill="1" applyBorder="1" applyAlignment="1" applyProtection="1">
      <alignment horizontal="center" wrapText="1"/>
    </xf>
    <xf numFmtId="0" fontId="13" fillId="4" borderId="72" xfId="0" applyFont="1" applyFill="1" applyBorder="1" applyAlignment="1" applyProtection="1">
      <alignment horizontal="center" textRotation="90" wrapText="1"/>
    </xf>
    <xf numFmtId="0" fontId="13" fillId="4" borderId="43" xfId="0" applyFont="1" applyFill="1" applyBorder="1" applyAlignment="1" applyProtection="1">
      <alignment horizontal="center" textRotation="90" wrapText="1"/>
    </xf>
    <xf numFmtId="0" fontId="59" fillId="6" borderId="72" xfId="0" applyFont="1" applyFill="1" applyBorder="1" applyAlignment="1" applyProtection="1">
      <alignment horizontal="center" vertical="center" wrapText="1" shrinkToFit="1"/>
      <protection locked="0"/>
    </xf>
    <xf numFmtId="0" fontId="59" fillId="12" borderId="2" xfId="0" applyFont="1" applyFill="1" applyBorder="1" applyAlignment="1" applyProtection="1">
      <alignment horizontal="center" vertical="center" wrapText="1" shrinkToFit="1"/>
      <protection locked="0"/>
    </xf>
    <xf numFmtId="0" fontId="51" fillId="0" borderId="0" xfId="0" quotePrefix="1" applyFont="1" applyAlignment="1">
      <alignment horizontal="center" vertical="top"/>
    </xf>
    <xf numFmtId="0" fontId="50" fillId="0" borderId="0" xfId="0" applyFont="1" applyAlignment="1">
      <alignment vertical="top" wrapText="1"/>
    </xf>
    <xf numFmtId="0" fontId="48" fillId="0" borderId="0" xfId="2" applyAlignment="1">
      <alignment vertical="top"/>
    </xf>
    <xf numFmtId="0" fontId="51" fillId="0" borderId="0" xfId="0" applyFont="1" applyAlignment="1">
      <alignment horizontal="left" vertical="top"/>
    </xf>
    <xf numFmtId="0" fontId="50" fillId="11" borderId="0" xfId="0" applyFont="1" applyFill="1" applyAlignment="1">
      <alignment wrapText="1"/>
    </xf>
    <xf numFmtId="0" fontId="50" fillId="0" borderId="0" xfId="0" applyFont="1" applyFill="1" applyAlignment="1">
      <alignment wrapText="1"/>
    </xf>
    <xf numFmtId="49" fontId="1" fillId="6" borderId="7" xfId="0" applyNumberFormat="1" applyFont="1" applyFill="1" applyBorder="1" applyAlignment="1" applyProtection="1">
      <alignment horizontal="center" vertical="center" wrapText="1" shrinkToFit="1"/>
      <protection locked="0"/>
    </xf>
    <xf numFmtId="49" fontId="13" fillId="2" borderId="72" xfId="0" applyNumberFormat="1" applyFont="1" applyFill="1" applyBorder="1" applyAlignment="1" applyProtection="1">
      <alignment horizontal="center" textRotation="90" wrapText="1"/>
    </xf>
    <xf numFmtId="49" fontId="1" fillId="6" borderId="43" xfId="0" applyNumberFormat="1" applyFont="1" applyFill="1" applyBorder="1" applyAlignment="1" applyProtection="1">
      <alignment horizontal="center" vertical="center" wrapText="1" shrinkToFit="1"/>
      <protection locked="0"/>
    </xf>
    <xf numFmtId="0" fontId="59" fillId="6" borderId="22" xfId="0" applyFont="1" applyFill="1" applyBorder="1" applyAlignment="1" applyProtection="1">
      <alignment horizontal="left" vertical="center" wrapText="1"/>
      <protection locked="0" hidden="1"/>
    </xf>
    <xf numFmtId="0" fontId="1" fillId="6" borderId="22" xfId="0" applyFont="1" applyFill="1" applyBorder="1" applyAlignment="1" applyProtection="1">
      <alignment horizontal="left" vertical="center" wrapText="1"/>
      <protection locked="0"/>
    </xf>
    <xf numFmtId="0" fontId="81" fillId="0" borderId="70" xfId="0" applyFont="1" applyFill="1" applyBorder="1" applyAlignment="1" applyProtection="1">
      <alignment horizontal="left" vertical="center" wrapText="1"/>
    </xf>
    <xf numFmtId="0" fontId="81" fillId="0" borderId="22" xfId="0" applyFont="1" applyFill="1" applyBorder="1" applyAlignment="1" applyProtection="1">
      <alignment horizontal="left" vertical="center" wrapText="1"/>
    </xf>
    <xf numFmtId="0" fontId="81" fillId="0" borderId="59" xfId="0" applyFont="1" applyBorder="1" applyAlignment="1" applyProtection="1">
      <alignment horizontal="left" vertical="center"/>
    </xf>
    <xf numFmtId="0" fontId="51" fillId="0" borderId="0" xfId="0" applyFont="1" applyBorder="1" applyAlignment="1">
      <alignment horizontal="center" vertical="center" wrapText="1"/>
    </xf>
    <xf numFmtId="0" fontId="64" fillId="0" borderId="28" xfId="0" applyFont="1" applyBorder="1" applyAlignment="1">
      <alignment horizontal="center" vertical="center"/>
    </xf>
    <xf numFmtId="0" fontId="64" fillId="0" borderId="29" xfId="0" applyFont="1" applyBorder="1" applyAlignment="1">
      <alignment horizontal="center" vertical="center"/>
    </xf>
    <xf numFmtId="0" fontId="50" fillId="0" borderId="12" xfId="0" applyFont="1" applyBorder="1" applyAlignment="1">
      <alignment horizontal="left" vertical="center"/>
    </xf>
    <xf numFmtId="0" fontId="50" fillId="0" borderId="13" xfId="0" applyFont="1" applyBorder="1" applyAlignment="1">
      <alignment horizontal="left" vertical="center"/>
    </xf>
    <xf numFmtId="0" fontId="50" fillId="0" borderId="17" xfId="0" applyFont="1" applyBorder="1" applyAlignment="1">
      <alignment horizontal="left" vertical="center"/>
    </xf>
    <xf numFmtId="0" fontId="50" fillId="0" borderId="25" xfId="0" applyFont="1" applyBorder="1" applyAlignment="1">
      <alignment horizontal="left" vertical="center"/>
    </xf>
    <xf numFmtId="0" fontId="64" fillId="0" borderId="27" xfId="0" applyFont="1" applyBorder="1" applyAlignment="1">
      <alignment horizontal="center" vertical="center" wrapText="1"/>
    </xf>
    <xf numFmtId="0" fontId="64" fillId="0" borderId="29" xfId="0" applyFont="1" applyBorder="1" applyAlignment="1">
      <alignment horizontal="center" vertical="center" wrapText="1"/>
    </xf>
    <xf numFmtId="0" fontId="63" fillId="4" borderId="27" xfId="0" applyFont="1" applyFill="1" applyBorder="1" applyAlignment="1">
      <alignment horizontal="left" vertical="center" wrapText="1"/>
    </xf>
    <xf numFmtId="0" fontId="63" fillId="4" borderId="29" xfId="0" applyFont="1" applyFill="1" applyBorder="1" applyAlignment="1">
      <alignment horizontal="left" vertical="center" wrapText="1"/>
    </xf>
    <xf numFmtId="0" fontId="63" fillId="4" borderId="12" xfId="0" applyFont="1" applyFill="1" applyBorder="1" applyAlignment="1">
      <alignment horizontal="left" vertical="center" wrapText="1"/>
    </xf>
    <xf numFmtId="0" fontId="63" fillId="4" borderId="14" xfId="0" applyFont="1" applyFill="1" applyBorder="1" applyAlignment="1">
      <alignment horizontal="left" vertical="center" wrapText="1"/>
    </xf>
    <xf numFmtId="0" fontId="63" fillId="4" borderId="17" xfId="0" applyFont="1" applyFill="1" applyBorder="1" applyAlignment="1">
      <alignment horizontal="left" vertical="center" wrapText="1"/>
    </xf>
    <xf numFmtId="0" fontId="63" fillId="4" borderId="26" xfId="0" applyFont="1" applyFill="1" applyBorder="1" applyAlignment="1">
      <alignment horizontal="left" vertical="center" wrapText="1"/>
    </xf>
    <xf numFmtId="3" fontId="54" fillId="0" borderId="27" xfId="0" applyNumberFormat="1" applyFont="1" applyBorder="1" applyAlignment="1">
      <alignment horizontal="center" vertical="center" wrapText="1"/>
    </xf>
    <xf numFmtId="0" fontId="54" fillId="0" borderId="29" xfId="0" applyFont="1" applyBorder="1" applyAlignment="1">
      <alignment horizontal="center" vertical="center" wrapText="1"/>
    </xf>
    <xf numFmtId="0" fontId="63" fillId="4" borderId="15" xfId="0" applyFont="1" applyFill="1" applyBorder="1" applyAlignment="1">
      <alignment horizontal="left" vertical="center" wrapText="1"/>
    </xf>
    <xf numFmtId="0" fontId="63" fillId="4" borderId="16" xfId="0" applyFont="1" applyFill="1" applyBorder="1" applyAlignment="1">
      <alignment horizontal="left" vertical="center" wrapText="1"/>
    </xf>
    <xf numFmtId="0" fontId="63" fillId="0" borderId="27" xfId="0" applyFont="1" applyBorder="1" applyAlignment="1">
      <alignment horizontal="center" vertical="center"/>
    </xf>
    <xf numFmtId="0" fontId="63" fillId="0" borderId="29" xfId="0" applyFont="1" applyBorder="1" applyAlignment="1">
      <alignment horizontal="center" vertical="center"/>
    </xf>
    <xf numFmtId="0" fontId="59" fillId="0" borderId="27" xfId="0" applyFont="1" applyBorder="1" applyAlignment="1">
      <alignment horizontal="center" vertical="center" wrapText="1"/>
    </xf>
    <xf numFmtId="0" fontId="59" fillId="0" borderId="29" xfId="0" applyFont="1" applyBorder="1" applyAlignment="1">
      <alignment horizontal="center" vertical="center" wrapText="1"/>
    </xf>
    <xf numFmtId="0" fontId="53" fillId="3" borderId="17" xfId="0" applyFont="1" applyFill="1" applyBorder="1" applyAlignment="1">
      <alignment horizontal="center" vertical="center"/>
    </xf>
    <xf numFmtId="0" fontId="53" fillId="3" borderId="25" xfId="0" applyFont="1" applyFill="1" applyBorder="1" applyAlignment="1">
      <alignment horizontal="center" vertical="center"/>
    </xf>
    <xf numFmtId="0" fontId="63" fillId="0" borderId="28" xfId="0" applyFont="1" applyBorder="1" applyAlignment="1">
      <alignment horizontal="center" vertical="center"/>
    </xf>
    <xf numFmtId="0" fontId="64" fillId="0" borderId="27" xfId="0" applyFont="1" applyBorder="1" applyAlignment="1">
      <alignment horizontal="center" vertical="center"/>
    </xf>
    <xf numFmtId="0" fontId="76" fillId="0" borderId="0" xfId="0" applyFont="1" applyAlignment="1">
      <alignment horizontal="left" vertical="top" wrapText="1"/>
    </xf>
    <xf numFmtId="0" fontId="51" fillId="0" borderId="0" xfId="0" applyFont="1" applyAlignment="1">
      <alignment horizontal="left" vertical="center" wrapText="1"/>
    </xf>
    <xf numFmtId="0" fontId="55" fillId="0" borderId="0" xfId="0" applyFont="1" applyBorder="1" applyAlignment="1">
      <alignment horizontal="left" vertical="center"/>
    </xf>
    <xf numFmtId="0" fontId="53" fillId="3" borderId="27" xfId="0" applyFont="1" applyFill="1" applyBorder="1" applyAlignment="1">
      <alignment horizontal="center" vertical="center"/>
    </xf>
    <xf numFmtId="0" fontId="53" fillId="3" borderId="28" xfId="0" applyFont="1" applyFill="1" applyBorder="1" applyAlignment="1">
      <alignment horizontal="center" vertical="center"/>
    </xf>
    <xf numFmtId="0" fontId="53" fillId="3" borderId="29" xfId="0" applyFont="1" applyFill="1" applyBorder="1" applyAlignment="1">
      <alignment horizontal="center" vertical="center"/>
    </xf>
    <xf numFmtId="0" fontId="54" fillId="4" borderId="27" xfId="0" applyFont="1" applyFill="1" applyBorder="1" applyAlignment="1">
      <alignment horizontal="left" vertical="center"/>
    </xf>
    <xf numFmtId="0" fontId="54" fillId="4" borderId="29" xfId="0" applyFont="1" applyFill="1" applyBorder="1" applyAlignment="1">
      <alignment horizontal="left" vertical="center"/>
    </xf>
    <xf numFmtId="0" fontId="56" fillId="21" borderId="27" xfId="0" applyFont="1" applyFill="1" applyBorder="1" applyAlignment="1">
      <alignment horizontal="left" vertical="center"/>
    </xf>
    <xf numFmtId="0" fontId="56" fillId="21" borderId="28" xfId="0" applyFont="1" applyFill="1" applyBorder="1" applyAlignment="1">
      <alignment horizontal="left" vertical="center"/>
    </xf>
    <xf numFmtId="0" fontId="51" fillId="0" borderId="0" xfId="0" applyFont="1" applyAlignment="1">
      <alignment horizontal="left" vertical="center"/>
    </xf>
    <xf numFmtId="0" fontId="56" fillId="0" borderId="27" xfId="0" applyFont="1" applyBorder="1" applyAlignment="1">
      <alignment horizontal="center" vertical="center"/>
    </xf>
    <xf numFmtId="0" fontId="56" fillId="0" borderId="29" xfId="0" applyFont="1" applyBorder="1" applyAlignment="1">
      <alignment horizontal="center" vertical="center"/>
    </xf>
    <xf numFmtId="0" fontId="50" fillId="0" borderId="27" xfId="0" applyFont="1" applyBorder="1" applyAlignment="1">
      <alignment horizontal="left" vertical="center"/>
    </xf>
    <xf numFmtId="0" fontId="50" fillId="0" borderId="28" xfId="0" applyFont="1" applyBorder="1" applyAlignment="1">
      <alignment horizontal="left" vertical="center"/>
    </xf>
    <xf numFmtId="0" fontId="50" fillId="0" borderId="15" xfId="0" applyFont="1" applyBorder="1" applyAlignment="1">
      <alignment horizontal="left" vertical="center"/>
    </xf>
    <xf numFmtId="0" fontId="50" fillId="0" borderId="0" xfId="0" applyFont="1" applyBorder="1" applyAlignment="1">
      <alignment horizontal="left" vertical="center"/>
    </xf>
    <xf numFmtId="49" fontId="50" fillId="9" borderId="9" xfId="0" applyNumberFormat="1" applyFont="1" applyFill="1" applyBorder="1" applyAlignment="1">
      <alignment horizontal="center" vertical="center" textRotation="90" wrapText="1"/>
    </xf>
    <xf numFmtId="49" fontId="50" fillId="9" borderId="54" xfId="0" applyNumberFormat="1" applyFont="1" applyFill="1" applyBorder="1" applyAlignment="1">
      <alignment horizontal="center" vertical="center" textRotation="90" wrapText="1"/>
    </xf>
    <xf numFmtId="0" fontId="50" fillId="0" borderId="12" xfId="0" applyFont="1" applyBorder="1" applyAlignment="1">
      <alignment horizontal="center" vertical="center"/>
    </xf>
    <xf numFmtId="0" fontId="50" fillId="0" borderId="14" xfId="0" applyFont="1" applyBorder="1" applyAlignment="1">
      <alignment horizontal="center" vertical="center"/>
    </xf>
    <xf numFmtId="0" fontId="50" fillId="0" borderId="15" xfId="0" applyFont="1" applyBorder="1" applyAlignment="1">
      <alignment horizontal="center" vertical="center"/>
    </xf>
    <xf numFmtId="0" fontId="50" fillId="0" borderId="16" xfId="0" applyFont="1" applyBorder="1" applyAlignment="1">
      <alignment horizontal="center" vertical="center"/>
    </xf>
    <xf numFmtId="0" fontId="50" fillId="0" borderId="17" xfId="0" applyFont="1" applyBorder="1" applyAlignment="1">
      <alignment horizontal="center" vertical="center"/>
    </xf>
    <xf numFmtId="0" fontId="50" fillId="0" borderId="26" xfId="0" applyFont="1" applyBorder="1" applyAlignment="1">
      <alignment horizontal="center" vertical="center"/>
    </xf>
    <xf numFmtId="0" fontId="69" fillId="0" borderId="0" xfId="0" applyFont="1" applyAlignment="1">
      <alignment horizontal="left" vertical="top" wrapText="1"/>
    </xf>
    <xf numFmtId="0" fontId="51" fillId="0" borderId="0" xfId="0" applyFont="1" applyAlignment="1">
      <alignment horizontal="left" vertical="top" wrapText="1"/>
    </xf>
    <xf numFmtId="0" fontId="70" fillId="0" borderId="0" xfId="0" applyFont="1" applyAlignment="1">
      <alignment horizontal="left" vertical="top" wrapText="1"/>
    </xf>
    <xf numFmtId="0" fontId="70" fillId="0" borderId="0" xfId="0" applyFont="1" applyAlignment="1">
      <alignment horizontal="left" vertical="center" wrapText="1"/>
    </xf>
    <xf numFmtId="0" fontId="55" fillId="25" borderId="13" xfId="0" applyFont="1" applyFill="1" applyBorder="1" applyAlignment="1">
      <alignment horizontal="center" vertical="center"/>
    </xf>
    <xf numFmtId="0" fontId="55" fillId="25" borderId="25" xfId="0" applyFont="1" applyFill="1" applyBorder="1" applyAlignment="1">
      <alignment horizontal="center" vertical="center"/>
    </xf>
    <xf numFmtId="0" fontId="55" fillId="19" borderId="13" xfId="0" applyFont="1" applyFill="1" applyBorder="1" applyAlignment="1">
      <alignment horizontal="center" vertical="center"/>
    </xf>
    <xf numFmtId="0" fontId="55" fillId="19" borderId="0" xfId="0" applyFont="1" applyFill="1" applyBorder="1" applyAlignment="1">
      <alignment horizontal="center" vertical="center"/>
    </xf>
    <xf numFmtId="0" fontId="69" fillId="0" borderId="71" xfId="0" applyFont="1" applyBorder="1" applyAlignment="1">
      <alignment horizontal="center" vertical="center"/>
    </xf>
    <xf numFmtId="0" fontId="69" fillId="0" borderId="76" xfId="0" applyFont="1" applyBorder="1" applyAlignment="1">
      <alignment horizontal="center" vertical="center"/>
    </xf>
    <xf numFmtId="0" fontId="69" fillId="0" borderId="62" xfId="0" applyFont="1" applyBorder="1" applyAlignment="1">
      <alignment horizontal="center" vertical="center"/>
    </xf>
    <xf numFmtId="0" fontId="69" fillId="0" borderId="33" xfId="0" applyFont="1" applyBorder="1" applyAlignment="1">
      <alignment horizontal="center" vertical="center"/>
    </xf>
    <xf numFmtId="0" fontId="61" fillId="8" borderId="51" xfId="0" applyFont="1" applyFill="1" applyBorder="1" applyAlignment="1">
      <alignment horizontal="center" vertical="center"/>
    </xf>
    <xf numFmtId="0" fontId="61" fillId="8" borderId="79" xfId="0" applyFont="1" applyFill="1" applyBorder="1" applyAlignment="1">
      <alignment horizontal="center" vertical="center"/>
    </xf>
    <xf numFmtId="0" fontId="61" fillId="8" borderId="40" xfId="0" applyFont="1" applyFill="1" applyBorder="1" applyAlignment="1">
      <alignment horizontal="center" vertical="center"/>
    </xf>
    <xf numFmtId="0" fontId="69" fillId="0" borderId="77" xfId="0" applyFont="1" applyBorder="1" applyAlignment="1">
      <alignment horizontal="center" vertical="center"/>
    </xf>
    <xf numFmtId="0" fontId="69" fillId="0" borderId="13" xfId="0" applyFont="1" applyBorder="1" applyAlignment="1">
      <alignment horizontal="center" vertical="center"/>
    </xf>
    <xf numFmtId="0" fontId="69" fillId="0" borderId="14" xfId="0" applyFont="1" applyBorder="1" applyAlignment="1">
      <alignment horizontal="center" vertical="center"/>
    </xf>
    <xf numFmtId="0" fontId="69" fillId="0" borderId="31" xfId="0" applyFont="1" applyBorder="1" applyAlignment="1">
      <alignment horizontal="center" vertical="center"/>
    </xf>
    <xf numFmtId="0" fontId="69" fillId="0" borderId="0" xfId="0" applyFont="1" applyBorder="1" applyAlignment="1">
      <alignment horizontal="center" vertical="center"/>
    </xf>
    <xf numFmtId="0" fontId="69" fillId="0" borderId="16" xfId="0" applyFont="1" applyBorder="1" applyAlignment="1">
      <alignment horizontal="center" vertical="center"/>
    </xf>
    <xf numFmtId="0" fontId="0" fillId="18" borderId="2" xfId="0" applyFont="1" applyFill="1" applyBorder="1" applyAlignment="1">
      <alignment horizontal="center" vertical="top" wrapText="1"/>
    </xf>
    <xf numFmtId="0" fontId="0" fillId="18" borderId="22" xfId="0" applyFont="1" applyFill="1" applyBorder="1" applyAlignment="1">
      <alignment horizontal="center" vertical="top" wrapText="1"/>
    </xf>
    <xf numFmtId="0" fontId="0" fillId="18" borderId="2" xfId="0" applyFont="1" applyFill="1" applyBorder="1" applyAlignment="1">
      <alignment horizontal="center" vertical="center" wrapText="1"/>
    </xf>
    <xf numFmtId="0" fontId="0" fillId="18" borderId="22" xfId="0" applyFont="1" applyFill="1" applyBorder="1" applyAlignment="1">
      <alignment horizontal="center" vertical="center" wrapText="1"/>
    </xf>
    <xf numFmtId="0" fontId="59" fillId="0" borderId="22" xfId="0" applyFont="1" applyBorder="1" applyAlignment="1" applyProtection="1">
      <alignment horizontal="left" vertical="center"/>
      <protection locked="0"/>
    </xf>
    <xf numFmtId="0" fontId="59" fillId="0" borderId="23" xfId="0" applyFont="1" applyBorder="1" applyAlignment="1" applyProtection="1">
      <alignment horizontal="left" vertical="center"/>
      <protection locked="0"/>
    </xf>
    <xf numFmtId="0" fontId="63" fillId="19" borderId="27" xfId="0" applyFont="1" applyFill="1" applyBorder="1" applyAlignment="1">
      <alignment horizontal="center" vertical="center"/>
    </xf>
    <xf numFmtId="0" fontId="63" fillId="19" borderId="28" xfId="0" applyFont="1" applyFill="1" applyBorder="1" applyAlignment="1">
      <alignment horizontal="center" vertical="center"/>
    </xf>
    <xf numFmtId="0" fontId="63" fillId="19" borderId="29" xfId="0" applyFont="1" applyFill="1" applyBorder="1" applyAlignment="1">
      <alignment horizontal="center" vertical="center"/>
    </xf>
    <xf numFmtId="0" fontId="69" fillId="0" borderId="17" xfId="0" applyFont="1" applyBorder="1" applyAlignment="1">
      <alignment horizontal="right" vertical="center" wrapText="1"/>
    </xf>
    <xf numFmtId="0" fontId="69" fillId="0" borderId="25" xfId="0" applyFont="1" applyBorder="1" applyAlignment="1">
      <alignment horizontal="right" vertical="center" wrapText="1"/>
    </xf>
    <xf numFmtId="0" fontId="69" fillId="0" borderId="12" xfId="0" applyFont="1" applyBorder="1" applyAlignment="1">
      <alignment horizontal="left" vertical="center"/>
    </xf>
    <xf numFmtId="0" fontId="69" fillId="0" borderId="13" xfId="0" applyFont="1" applyBorder="1" applyAlignment="1">
      <alignment horizontal="left" vertical="center"/>
    </xf>
    <xf numFmtId="0" fontId="69" fillId="0" borderId="78" xfId="0" applyFont="1" applyBorder="1" applyAlignment="1">
      <alignment horizontal="left" vertical="center"/>
    </xf>
    <xf numFmtId="0" fontId="69" fillId="0" borderId="15" xfId="0" applyFont="1" applyBorder="1" applyAlignment="1">
      <alignment horizontal="left" vertical="center"/>
    </xf>
    <xf numFmtId="0" fontId="69" fillId="0" borderId="0" xfId="0" applyFont="1" applyBorder="1" applyAlignment="1">
      <alignment horizontal="left" vertical="center"/>
    </xf>
    <xf numFmtId="0" fontId="69" fillId="0" borderId="66" xfId="0" applyFont="1" applyBorder="1" applyAlignment="1">
      <alignment horizontal="left" vertical="center"/>
    </xf>
    <xf numFmtId="0" fontId="59" fillId="0" borderId="58" xfId="0" applyFont="1" applyBorder="1" applyAlignment="1" applyProtection="1">
      <alignment horizontal="left" vertical="center" wrapText="1"/>
    </xf>
    <xf numFmtId="0" fontId="59" fillId="0" borderId="59" xfId="0" applyFont="1" applyBorder="1" applyAlignment="1" applyProtection="1">
      <alignment horizontal="left" vertical="center" wrapText="1"/>
    </xf>
    <xf numFmtId="0" fontId="59" fillId="0" borderId="59" xfId="0" applyFont="1" applyBorder="1" applyAlignment="1" applyProtection="1">
      <alignment horizontal="center" vertical="center" wrapText="1"/>
      <protection locked="0"/>
    </xf>
    <xf numFmtId="0" fontId="59" fillId="0" borderId="60" xfId="0" applyFont="1" applyBorder="1" applyAlignment="1" applyProtection="1">
      <alignment horizontal="center" vertical="center" wrapText="1"/>
      <protection locked="0"/>
    </xf>
    <xf numFmtId="0" fontId="69" fillId="0" borderId="17" xfId="0" applyFont="1" applyBorder="1" applyAlignment="1">
      <alignment horizontal="center" vertical="center" wrapText="1"/>
    </xf>
    <xf numFmtId="0" fontId="69" fillId="0" borderId="25" xfId="0" applyFont="1" applyBorder="1" applyAlignment="1">
      <alignment horizontal="center" vertical="center" wrapText="1"/>
    </xf>
    <xf numFmtId="0" fontId="69" fillId="0" borderId="26" xfId="0" applyFont="1" applyBorder="1" applyAlignment="1">
      <alignment horizontal="center" vertical="center" wrapText="1"/>
    </xf>
    <xf numFmtId="0" fontId="63" fillId="0" borderId="25" xfId="0" applyFont="1" applyBorder="1" applyAlignment="1">
      <alignment horizontal="center"/>
    </xf>
    <xf numFmtId="0" fontId="63" fillId="0" borderId="36" xfId="0" applyFont="1" applyBorder="1" applyAlignment="1">
      <alignment horizontal="left" vertical="center"/>
    </xf>
    <xf numFmtId="0" fontId="63" fillId="0" borderId="34" xfId="0" applyFont="1" applyBorder="1" applyAlignment="1">
      <alignment horizontal="left" vertical="center"/>
    </xf>
    <xf numFmtId="0" fontId="63" fillId="0" borderId="35" xfId="0" applyFont="1" applyBorder="1" applyAlignment="1">
      <alignment horizontal="left" vertical="center"/>
    </xf>
    <xf numFmtId="0" fontId="63" fillId="0" borderId="2" xfId="0" applyFont="1" applyBorder="1" applyAlignment="1">
      <alignment horizontal="left" vertical="center"/>
    </xf>
    <xf numFmtId="0" fontId="63" fillId="0" borderId="22" xfId="0" applyFont="1" applyBorder="1" applyAlignment="1">
      <alignment horizontal="left" vertical="center"/>
    </xf>
    <xf numFmtId="0" fontId="63" fillId="0" borderId="37" xfId="0" applyFont="1" applyBorder="1" applyAlignment="1">
      <alignment horizontal="left" vertical="center"/>
    </xf>
    <xf numFmtId="0" fontId="63" fillId="0" borderId="10" xfId="0" applyFont="1" applyBorder="1" applyAlignment="1">
      <alignment horizontal="left" vertical="center"/>
    </xf>
    <xf numFmtId="0" fontId="63" fillId="0" borderId="62" xfId="0" applyFont="1" applyBorder="1" applyAlignment="1">
      <alignment horizontal="left" vertical="center"/>
    </xf>
    <xf numFmtId="0" fontId="63" fillId="0" borderId="63" xfId="0" applyFont="1" applyBorder="1" applyAlignment="1">
      <alignment horizontal="left" vertical="center"/>
    </xf>
    <xf numFmtId="0" fontId="63" fillId="0" borderId="12" xfId="0" applyFont="1" applyBorder="1" applyAlignment="1">
      <alignment horizontal="center" vertical="center"/>
    </xf>
    <xf numFmtId="0" fontId="63" fillId="0" borderId="13" xfId="0" applyFont="1" applyBorder="1" applyAlignment="1">
      <alignment horizontal="center" vertical="center"/>
    </xf>
    <xf numFmtId="0" fontId="63" fillId="0" borderId="17" xfId="0" applyFont="1" applyBorder="1" applyAlignment="1">
      <alignment horizontal="center" vertical="center"/>
    </xf>
    <xf numFmtId="0" fontId="63" fillId="0" borderId="25" xfId="0" applyFont="1" applyBorder="1" applyAlignment="1">
      <alignment horizontal="center" vertical="center"/>
    </xf>
    <xf numFmtId="0" fontId="63" fillId="8" borderId="14" xfId="0" applyFont="1" applyFill="1" applyBorder="1" applyAlignment="1">
      <alignment horizontal="center" vertical="center"/>
    </xf>
    <xf numFmtId="0" fontId="63" fillId="8" borderId="26" xfId="0" applyFont="1" applyFill="1" applyBorder="1" applyAlignment="1">
      <alignment horizontal="center" vertical="center"/>
    </xf>
    <xf numFmtId="0" fontId="61" fillId="8" borderId="70" xfId="0" applyFont="1" applyFill="1" applyBorder="1" applyAlignment="1">
      <alignment horizontal="center" vertical="center"/>
    </xf>
    <xf numFmtId="0" fontId="61" fillId="8" borderId="71" xfId="0" applyFont="1" applyFill="1" applyBorder="1" applyAlignment="1">
      <alignment horizontal="center" vertical="center"/>
    </xf>
    <xf numFmtId="0" fontId="61" fillId="8" borderId="74" xfId="0" applyFont="1" applyFill="1" applyBorder="1" applyAlignment="1">
      <alignment horizontal="center" vertical="center"/>
    </xf>
    <xf numFmtId="0" fontId="0" fillId="0" borderId="60" xfId="0" applyFont="1" applyBorder="1" applyAlignment="1">
      <alignment horizontal="center" vertical="center" wrapText="1"/>
    </xf>
    <xf numFmtId="0" fontId="0" fillId="0" borderId="49" xfId="0" applyFont="1" applyBorder="1" applyAlignment="1">
      <alignment horizontal="center" vertical="center" wrapText="1"/>
    </xf>
    <xf numFmtId="0" fontId="59" fillId="0" borderId="22" xfId="0" applyFont="1" applyBorder="1" applyAlignment="1" applyProtection="1">
      <alignment horizontal="center" vertical="center" wrapText="1"/>
      <protection locked="0"/>
    </xf>
    <xf numFmtId="0" fontId="59" fillId="0" borderId="23" xfId="0" applyFont="1" applyBorder="1" applyAlignment="1" applyProtection="1">
      <alignment horizontal="center" vertical="center" wrapText="1"/>
      <protection locked="0"/>
    </xf>
    <xf numFmtId="0" fontId="58" fillId="0" borderId="23" xfId="0" applyFont="1" applyBorder="1" applyAlignment="1" applyProtection="1">
      <alignment horizontal="left" vertical="center"/>
      <protection locked="0"/>
    </xf>
    <xf numFmtId="0" fontId="58" fillId="0" borderId="44" xfId="0" applyFont="1" applyBorder="1" applyAlignment="1" applyProtection="1">
      <alignment horizontal="left" vertical="center"/>
      <protection locked="0"/>
    </xf>
    <xf numFmtId="0" fontId="58" fillId="0" borderId="21" xfId="0" applyFont="1" applyBorder="1" applyAlignment="1" applyProtection="1">
      <alignment horizontal="left" vertical="center"/>
      <protection locked="0"/>
    </xf>
    <xf numFmtId="0" fontId="58" fillId="0" borderId="33" xfId="0" applyFont="1" applyBorder="1" applyAlignment="1" applyProtection="1">
      <alignment horizontal="left" vertical="center" wrapText="1"/>
      <protection locked="0"/>
    </xf>
    <xf numFmtId="0" fontId="58" fillId="0" borderId="30" xfId="0" applyFont="1" applyBorder="1" applyAlignment="1" applyProtection="1">
      <alignment horizontal="left" vertical="center" wrapText="1"/>
      <protection locked="0"/>
    </xf>
    <xf numFmtId="0" fontId="58" fillId="0" borderId="65" xfId="0" applyFont="1" applyBorder="1" applyAlignment="1" applyProtection="1">
      <alignment horizontal="left" vertical="center" wrapText="1"/>
      <protection locked="0"/>
    </xf>
    <xf numFmtId="0" fontId="58" fillId="0" borderId="31" xfId="0" applyFont="1" applyBorder="1" applyAlignment="1" applyProtection="1">
      <alignment horizontal="left" vertical="center" wrapText="1"/>
      <protection locked="0"/>
    </xf>
    <xf numFmtId="0" fontId="58" fillId="0" borderId="0" xfId="0" applyFont="1" applyBorder="1" applyAlignment="1" applyProtection="1">
      <alignment horizontal="left" vertical="center" wrapText="1"/>
      <protection locked="0"/>
    </xf>
    <xf numFmtId="0" fontId="58" fillId="0" borderId="66" xfId="0" applyFont="1" applyBorder="1" applyAlignment="1" applyProtection="1">
      <alignment horizontal="left" vertical="center" wrapText="1"/>
      <protection locked="0"/>
    </xf>
    <xf numFmtId="0" fontId="58" fillId="0" borderId="75" xfId="0" applyFont="1" applyBorder="1" applyAlignment="1" applyProtection="1">
      <alignment horizontal="left" vertical="center" wrapText="1"/>
      <protection locked="0"/>
    </xf>
    <xf numFmtId="0" fontId="58" fillId="0" borderId="25" xfId="0" applyFont="1" applyBorder="1" applyAlignment="1" applyProtection="1">
      <alignment horizontal="left" vertical="center" wrapText="1"/>
      <protection locked="0"/>
    </xf>
    <xf numFmtId="0" fontId="58" fillId="25" borderId="5" xfId="0" applyFont="1" applyFill="1" applyBorder="1" applyAlignment="1">
      <alignment horizontal="center" vertical="center"/>
    </xf>
    <xf numFmtId="0" fontId="58" fillId="25" borderId="71" xfId="0" applyFont="1" applyFill="1" applyBorder="1" applyAlignment="1">
      <alignment horizontal="center" vertical="center"/>
    </xf>
    <xf numFmtId="0" fontId="58" fillId="25" borderId="76" xfId="0" applyFont="1" applyFill="1" applyBorder="1" applyAlignment="1">
      <alignment horizontal="center" vertical="center"/>
    </xf>
    <xf numFmtId="0" fontId="61" fillId="0" borderId="0" xfId="0" applyFont="1" applyBorder="1" applyAlignment="1">
      <alignment horizontal="left" vertical="center" wrapText="1"/>
    </xf>
    <xf numFmtId="0" fontId="58" fillId="8" borderId="70" xfId="0" applyFont="1" applyFill="1" applyBorder="1" applyAlignment="1">
      <alignment horizontal="center" vertical="center"/>
    </xf>
    <xf numFmtId="0" fontId="58" fillId="8" borderId="71" xfId="0" applyFont="1" applyFill="1" applyBorder="1" applyAlignment="1">
      <alignment horizontal="center" vertical="center"/>
    </xf>
    <xf numFmtId="0" fontId="58" fillId="8" borderId="74" xfId="0" applyFont="1" applyFill="1" applyBorder="1" applyAlignment="1">
      <alignment horizontal="center" vertical="center"/>
    </xf>
    <xf numFmtId="0" fontId="59" fillId="0" borderId="34" xfId="0" applyFont="1" applyBorder="1" applyAlignment="1" applyProtection="1">
      <alignment horizontal="left" vertical="center"/>
      <protection locked="0"/>
    </xf>
    <xf numFmtId="0" fontId="59" fillId="0" borderId="47" xfId="0" applyFont="1" applyBorder="1" applyAlignment="1" applyProtection="1">
      <alignment horizontal="left" vertical="center"/>
      <protection locked="0"/>
    </xf>
    <xf numFmtId="0" fontId="58" fillId="0" borderId="77" xfId="0" applyFont="1" applyBorder="1" applyAlignment="1">
      <alignment horizontal="left"/>
    </xf>
    <xf numFmtId="0" fontId="58" fillId="0" borderId="13" xfId="0" applyFont="1" applyBorder="1" applyAlignment="1">
      <alignment horizontal="left"/>
    </xf>
    <xf numFmtId="0" fontId="58" fillId="0" borderId="14" xfId="0" applyFont="1" applyBorder="1" applyAlignment="1">
      <alignment horizontal="left"/>
    </xf>
    <xf numFmtId="0" fontId="58" fillId="0" borderId="75" xfId="0" applyFont="1" applyBorder="1" applyAlignment="1">
      <alignment horizontal="left"/>
    </xf>
    <xf numFmtId="0" fontId="58" fillId="0" borderId="25" xfId="0" applyFont="1" applyBorder="1" applyAlignment="1">
      <alignment horizontal="left"/>
    </xf>
    <xf numFmtId="0" fontId="58" fillId="0" borderId="26" xfId="0" applyFont="1" applyBorder="1" applyAlignment="1">
      <alignment horizontal="left"/>
    </xf>
    <xf numFmtId="0" fontId="0" fillId="0" borderId="0" xfId="0" applyBorder="1" applyAlignment="1">
      <alignment horizontal="center" vertical="center"/>
    </xf>
    <xf numFmtId="0" fontId="63" fillId="25" borderId="0" xfId="0" applyFont="1" applyFill="1" applyBorder="1" applyAlignment="1">
      <alignment horizontal="center" vertical="center"/>
    </xf>
    <xf numFmtId="0" fontId="59" fillId="0" borderId="2" xfId="0" applyFont="1" applyBorder="1" applyAlignment="1" applyProtection="1">
      <alignment horizontal="left" vertical="center" wrapText="1"/>
    </xf>
    <xf numFmtId="0" fontId="59" fillId="0" borderId="22" xfId="0" applyFont="1" applyBorder="1" applyAlignment="1" applyProtection="1">
      <alignment horizontal="left" vertical="center" wrapText="1"/>
    </xf>
    <xf numFmtId="0" fontId="0" fillId="8" borderId="0" xfId="0" applyFill="1" applyBorder="1" applyAlignment="1">
      <alignment horizontal="center" vertical="center"/>
    </xf>
    <xf numFmtId="0" fontId="0" fillId="8" borderId="25" xfId="0" applyFill="1" applyBorder="1" applyAlignment="1">
      <alignment horizontal="center" vertical="center"/>
    </xf>
    <xf numFmtId="0" fontId="69" fillId="8" borderId="0" xfId="0" applyFont="1" applyFill="1" applyBorder="1" applyAlignment="1">
      <alignment horizontal="center" vertical="center"/>
    </xf>
    <xf numFmtId="0" fontId="59" fillId="0" borderId="59" xfId="0" applyFont="1" applyBorder="1" applyAlignment="1" applyProtection="1">
      <alignment horizontal="left" vertical="center"/>
      <protection locked="0"/>
    </xf>
    <xf numFmtId="0" fontId="59" fillId="0" borderId="33" xfId="0" applyFont="1" applyBorder="1" applyAlignment="1" applyProtection="1">
      <alignment horizontal="left" vertical="center"/>
      <protection locked="0"/>
    </xf>
    <xf numFmtId="0" fontId="69" fillId="0" borderId="5" xfId="0" applyFont="1" applyBorder="1" applyAlignment="1">
      <alignment horizontal="left" vertical="center"/>
    </xf>
    <xf numFmtId="0" fontId="69" fillId="0" borderId="71" xfId="0" applyFont="1" applyBorder="1" applyAlignment="1">
      <alignment horizontal="left" vertical="center"/>
    </xf>
    <xf numFmtId="0" fontId="69" fillId="0" borderId="76" xfId="0" applyFont="1" applyBorder="1" applyAlignment="1">
      <alignment horizontal="left" vertical="center"/>
    </xf>
    <xf numFmtId="0" fontId="69" fillId="0" borderId="10" xfId="0" applyFont="1" applyBorder="1" applyAlignment="1">
      <alignment horizontal="left" vertical="center"/>
    </xf>
    <xf numFmtId="0" fontId="69" fillId="0" borderId="62" xfId="0" applyFont="1" applyBorder="1" applyAlignment="1">
      <alignment horizontal="left" vertical="center"/>
    </xf>
    <xf numFmtId="0" fontId="69" fillId="0" borderId="33" xfId="0" applyFont="1" applyBorder="1" applyAlignment="1">
      <alignment horizontal="left" vertical="center"/>
    </xf>
    <xf numFmtId="0" fontId="59" fillId="0" borderId="23" xfId="0" applyFont="1" applyFill="1" applyBorder="1" applyAlignment="1" applyProtection="1">
      <alignment horizontal="center" vertical="center" wrapText="1"/>
      <protection locked="0"/>
    </xf>
    <xf numFmtId="0" fontId="59" fillId="0" borderId="44" xfId="0" applyFont="1" applyFill="1" applyBorder="1" applyAlignment="1" applyProtection="1">
      <alignment horizontal="center" vertical="center" wrapText="1"/>
      <protection locked="0"/>
    </xf>
    <xf numFmtId="0" fontId="72" fillId="4" borderId="27" xfId="0" applyFont="1" applyFill="1" applyBorder="1" applyAlignment="1" applyProtection="1">
      <alignment horizontal="center" vertical="center" wrapText="1"/>
    </xf>
    <xf numFmtId="0" fontId="72" fillId="4" borderId="28" xfId="0" applyFont="1" applyFill="1" applyBorder="1" applyAlignment="1" applyProtection="1">
      <alignment horizontal="center" vertical="center" wrapText="1"/>
    </xf>
    <xf numFmtId="0" fontId="11" fillId="13" borderId="27" xfId="0" applyFont="1" applyFill="1" applyBorder="1" applyAlignment="1" applyProtection="1">
      <alignment horizontal="center" vertical="center" wrapText="1"/>
    </xf>
    <xf numFmtId="0" fontId="11" fillId="13" borderId="28" xfId="0" applyFont="1" applyFill="1" applyBorder="1" applyAlignment="1" applyProtection="1">
      <alignment horizontal="center" vertical="center" wrapText="1"/>
    </xf>
    <xf numFmtId="0" fontId="11" fillId="13" borderId="29" xfId="0" applyFont="1" applyFill="1" applyBorder="1" applyAlignment="1" applyProtection="1">
      <alignment horizontal="center" vertical="center" wrapText="1"/>
    </xf>
    <xf numFmtId="0" fontId="1" fillId="6" borderId="71" xfId="0" applyFont="1" applyFill="1" applyBorder="1" applyAlignment="1" applyProtection="1">
      <alignment horizontal="left" vertical="center" wrapText="1"/>
      <protection locked="0"/>
    </xf>
    <xf numFmtId="0" fontId="59" fillId="6" borderId="71" xfId="0" applyFont="1" applyFill="1" applyBorder="1" applyAlignment="1" applyProtection="1">
      <alignment horizontal="left" vertical="center" wrapText="1"/>
      <protection locked="0"/>
    </xf>
    <xf numFmtId="0" fontId="1" fillId="6" borderId="22" xfId="0" applyFont="1" applyFill="1" applyBorder="1" applyAlignment="1" applyProtection="1">
      <alignment horizontal="left" vertical="center" wrapText="1"/>
      <protection locked="0"/>
    </xf>
    <xf numFmtId="0" fontId="59" fillId="6" borderId="22" xfId="0" applyFont="1" applyFill="1" applyBorder="1" applyAlignment="1" applyProtection="1">
      <alignment horizontal="left" vertical="center" wrapText="1"/>
      <protection locked="0"/>
    </xf>
    <xf numFmtId="14" fontId="59" fillId="6" borderId="59" xfId="0" quotePrefix="1" applyNumberFormat="1" applyFont="1" applyFill="1" applyBorder="1" applyAlignment="1" applyProtection="1">
      <alignment horizontal="left" vertical="center"/>
      <protection locked="0"/>
    </xf>
    <xf numFmtId="0" fontId="59" fillId="6" borderId="59" xfId="0" applyFont="1" applyFill="1" applyBorder="1" applyAlignment="1" applyProtection="1">
      <alignment horizontal="left" vertical="center"/>
      <protection locked="0"/>
    </xf>
    <xf numFmtId="0" fontId="59" fillId="6" borderId="74" xfId="0" applyFont="1" applyFill="1" applyBorder="1" applyAlignment="1" applyProtection="1">
      <alignment horizontal="left" vertical="center" wrapText="1"/>
      <protection locked="0"/>
    </xf>
    <xf numFmtId="0" fontId="48" fillId="6" borderId="22" xfId="2" applyFill="1" applyBorder="1" applyAlignment="1" applyProtection="1">
      <alignment horizontal="left" vertical="center" wrapText="1"/>
      <protection locked="0"/>
    </xf>
    <xf numFmtId="0" fontId="59" fillId="6" borderId="37" xfId="0" applyFont="1" applyFill="1" applyBorder="1" applyAlignment="1" applyProtection="1">
      <alignment horizontal="left" vertical="center" wrapText="1"/>
      <protection locked="0"/>
    </xf>
    <xf numFmtId="0" fontId="59" fillId="6" borderId="50" xfId="0" applyFont="1" applyFill="1" applyBorder="1" applyAlignment="1" applyProtection="1">
      <alignment horizontal="left" vertical="center"/>
      <protection locked="0"/>
    </xf>
    <xf numFmtId="0" fontId="59" fillId="0" borderId="0" xfId="0" applyFont="1" applyBorder="1" applyAlignment="1" applyProtection="1">
      <alignment horizontal="left" vertical="center"/>
    </xf>
    <xf numFmtId="0" fontId="59" fillId="0" borderId="16" xfId="0" applyFont="1" applyBorder="1" applyAlignment="1" applyProtection="1">
      <alignment horizontal="left" vertical="center"/>
    </xf>
    <xf numFmtId="0" fontId="48" fillId="0" borderId="23" xfId="2" applyBorder="1" applyAlignment="1" applyProtection="1">
      <alignment horizontal="center" vertical="center"/>
    </xf>
    <xf numFmtId="0" fontId="48" fillId="0" borderId="44" xfId="2" applyBorder="1" applyAlignment="1" applyProtection="1">
      <alignment horizontal="center" vertical="center"/>
    </xf>
    <xf numFmtId="0" fontId="0" fillId="7" borderId="68" xfId="0" applyFill="1" applyBorder="1" applyAlignment="1" applyProtection="1">
      <alignment horizontal="center" vertical="center" wrapText="1"/>
    </xf>
    <xf numFmtId="0" fontId="0" fillId="7" borderId="56" xfId="0" applyFill="1" applyBorder="1" applyAlignment="1" applyProtection="1">
      <alignment horizontal="center" vertical="center" wrapText="1"/>
    </xf>
    <xf numFmtId="0" fontId="0" fillId="7" borderId="57" xfId="0" applyFill="1" applyBorder="1" applyAlignment="1" applyProtection="1">
      <alignment horizontal="center" vertical="center" wrapText="1"/>
    </xf>
    <xf numFmtId="0" fontId="13" fillId="13" borderId="3" xfId="0" applyFont="1" applyFill="1" applyBorder="1" applyAlignment="1" applyProtection="1">
      <alignment horizontal="center" vertical="center"/>
    </xf>
    <xf numFmtId="0" fontId="13" fillId="13" borderId="9" xfId="0" applyFont="1" applyFill="1" applyBorder="1" applyAlignment="1" applyProtection="1">
      <alignment horizontal="center" vertical="center"/>
    </xf>
    <xf numFmtId="0" fontId="51" fillId="10" borderId="12" xfId="0" applyFont="1" applyFill="1" applyBorder="1" applyAlignment="1" applyProtection="1">
      <alignment horizontal="center" vertical="center"/>
    </xf>
    <xf numFmtId="0" fontId="51" fillId="10" borderId="13" xfId="0" applyFont="1" applyFill="1" applyBorder="1" applyAlignment="1">
      <alignment horizontal="center" vertical="center"/>
    </xf>
    <xf numFmtId="0" fontId="0" fillId="17" borderId="15" xfId="0" applyFill="1" applyBorder="1" applyAlignment="1" applyProtection="1">
      <alignment horizontal="center"/>
    </xf>
    <xf numFmtId="0" fontId="0" fillId="17" borderId="16" xfId="0" applyFill="1" applyBorder="1" applyAlignment="1" applyProtection="1">
      <alignment horizontal="center"/>
    </xf>
    <xf numFmtId="0" fontId="0" fillId="10" borderId="27" xfId="0" applyFill="1" applyBorder="1" applyAlignment="1" applyProtection="1">
      <alignment horizontal="center" vertical="center"/>
    </xf>
    <xf numFmtId="0" fontId="0" fillId="10" borderId="29" xfId="0" applyFill="1" applyBorder="1" applyAlignment="1" applyProtection="1">
      <alignment horizontal="center" vertical="center"/>
    </xf>
    <xf numFmtId="0" fontId="0" fillId="17" borderId="17" xfId="0" applyFill="1" applyBorder="1" applyAlignment="1" applyProtection="1">
      <alignment horizontal="center"/>
    </xf>
    <xf numFmtId="0" fontId="0" fillId="17" borderId="25" xfId="0" applyFill="1" applyBorder="1" applyAlignment="1" applyProtection="1">
      <alignment horizontal="center"/>
    </xf>
    <xf numFmtId="0" fontId="0" fillId="12" borderId="27" xfId="0" applyFill="1" applyBorder="1" applyAlignment="1" applyProtection="1">
      <alignment horizontal="center" vertical="center" wrapText="1"/>
    </xf>
    <xf numFmtId="0" fontId="0" fillId="12" borderId="28" xfId="0" applyFill="1" applyBorder="1" applyAlignment="1" applyProtection="1">
      <alignment horizontal="center" vertical="center" wrapText="1"/>
    </xf>
    <xf numFmtId="0" fontId="0" fillId="12" borderId="29" xfId="0" applyFill="1" applyBorder="1" applyAlignment="1" applyProtection="1">
      <alignment horizontal="center" vertical="center" wrapText="1"/>
    </xf>
    <xf numFmtId="0" fontId="0" fillId="11" borderId="12" xfId="0" applyFill="1" applyBorder="1" applyAlignment="1" applyProtection="1">
      <alignment horizontal="center" wrapText="1"/>
    </xf>
    <xf numFmtId="0" fontId="0" fillId="11" borderId="13" xfId="0" applyFill="1" applyBorder="1" applyAlignment="1" applyProtection="1">
      <alignment horizontal="center" wrapText="1"/>
    </xf>
    <xf numFmtId="0" fontId="0" fillId="11" borderId="14" xfId="0" applyFill="1" applyBorder="1" applyAlignment="1" applyProtection="1">
      <alignment horizontal="center" wrapText="1"/>
    </xf>
    <xf numFmtId="0" fontId="0" fillId="18" borderId="12" xfId="0" applyFill="1" applyBorder="1" applyAlignment="1" applyProtection="1">
      <alignment horizontal="center" wrapText="1"/>
    </xf>
    <xf numFmtId="0" fontId="0" fillId="18" borderId="13" xfId="0" applyFill="1" applyBorder="1" applyAlignment="1" applyProtection="1">
      <alignment horizontal="center" wrapText="1"/>
    </xf>
    <xf numFmtId="0" fontId="0" fillId="18" borderId="14" xfId="0" applyFill="1" applyBorder="1" applyAlignment="1" applyProtection="1">
      <alignment horizontal="center" wrapText="1"/>
    </xf>
    <xf numFmtId="0" fontId="19" fillId="4" borderId="28" xfId="0" applyFont="1" applyFill="1" applyBorder="1" applyAlignment="1" applyProtection="1">
      <alignment horizontal="left" vertical="center"/>
    </xf>
    <xf numFmtId="0" fontId="0" fillId="0" borderId="28" xfId="0" applyBorder="1" applyAlignment="1">
      <alignment horizontal="left"/>
    </xf>
    <xf numFmtId="0" fontId="0" fillId="0" borderId="29" xfId="0" applyBorder="1" applyAlignment="1">
      <alignment horizontal="left"/>
    </xf>
    <xf numFmtId="0" fontId="11" fillId="11" borderId="12" xfId="0" applyFont="1" applyFill="1" applyBorder="1" applyAlignment="1" applyProtection="1">
      <alignment horizontal="left" vertical="center" wrapText="1"/>
    </xf>
    <xf numFmtId="0" fontId="50" fillId="11" borderId="14" xfId="0" applyFont="1" applyFill="1" applyBorder="1" applyAlignment="1">
      <alignment horizontal="left" vertical="center" wrapText="1"/>
    </xf>
    <xf numFmtId="0" fontId="80" fillId="6" borderId="22" xfId="0" applyFont="1" applyFill="1" applyBorder="1" applyAlignment="1" applyProtection="1">
      <alignment horizontal="left" vertical="center" wrapText="1"/>
      <protection locked="0" hidden="1"/>
    </xf>
    <xf numFmtId="0" fontId="80" fillId="6" borderId="37" xfId="0" applyFont="1" applyFill="1" applyBorder="1" applyAlignment="1" applyProtection="1">
      <alignment horizontal="left" vertical="center" wrapText="1"/>
      <protection locked="0" hidden="1"/>
    </xf>
    <xf numFmtId="0" fontId="59" fillId="6" borderId="59" xfId="0" applyFont="1" applyFill="1" applyBorder="1" applyAlignment="1" applyProtection="1">
      <alignment horizontal="left" vertical="center"/>
      <protection locked="0" hidden="1"/>
    </xf>
    <xf numFmtId="0" fontId="59" fillId="6" borderId="50" xfId="0" applyFont="1" applyFill="1" applyBorder="1" applyAlignment="1" applyProtection="1">
      <alignment horizontal="left" vertical="center"/>
      <protection locked="0" hidden="1"/>
    </xf>
    <xf numFmtId="0" fontId="59" fillId="6" borderId="23" xfId="0" applyFont="1" applyFill="1" applyBorder="1" applyAlignment="1" applyProtection="1">
      <alignment horizontal="left" vertical="center" wrapText="1"/>
      <protection locked="0" hidden="1"/>
    </xf>
    <xf numFmtId="0" fontId="59" fillId="6" borderId="44" xfId="0" applyFont="1" applyFill="1" applyBorder="1" applyAlignment="1" applyProtection="1">
      <alignment horizontal="left" vertical="center" wrapText="1"/>
      <protection locked="0" hidden="1"/>
    </xf>
    <xf numFmtId="0" fontId="59" fillId="6" borderId="21" xfId="0" applyFont="1" applyFill="1" applyBorder="1" applyAlignment="1" applyProtection="1">
      <alignment horizontal="left" vertical="center" wrapText="1"/>
      <protection locked="0" hidden="1"/>
    </xf>
    <xf numFmtId="0" fontId="79" fillId="6" borderId="71" xfId="0" applyFont="1" applyFill="1" applyBorder="1" applyAlignment="1" applyProtection="1">
      <alignment horizontal="left" vertical="center" wrapText="1"/>
      <protection locked="0" hidden="1"/>
    </xf>
    <xf numFmtId="0" fontId="79" fillId="6" borderId="74" xfId="0" applyFont="1" applyFill="1" applyBorder="1" applyAlignment="1" applyProtection="1">
      <alignment horizontal="left" vertical="center" wrapText="1"/>
      <protection locked="0" hidden="1"/>
    </xf>
    <xf numFmtId="0" fontId="79" fillId="6" borderId="22" xfId="0" applyFont="1" applyFill="1" applyBorder="1" applyAlignment="1" applyProtection="1">
      <alignment horizontal="left" vertical="center" wrapText="1"/>
      <protection locked="0" hidden="1"/>
    </xf>
    <xf numFmtId="0" fontId="79" fillId="6" borderId="37" xfId="0" applyFont="1" applyFill="1" applyBorder="1" applyAlignment="1" applyProtection="1">
      <alignment horizontal="left" vertical="center" wrapText="1"/>
      <protection locked="0" hidden="1"/>
    </xf>
    <xf numFmtId="0" fontId="81" fillId="6" borderId="76" xfId="0" applyFont="1" applyFill="1" applyBorder="1" applyAlignment="1" applyProtection="1">
      <alignment horizontal="left" vertical="center" wrapText="1"/>
      <protection locked="0" hidden="1"/>
    </xf>
    <xf numFmtId="0" fontId="81" fillId="6" borderId="79" xfId="0" applyFont="1" applyFill="1" applyBorder="1" applyAlignment="1" applyProtection="1">
      <alignment horizontal="left" vertical="center" wrapText="1"/>
      <protection locked="0" hidden="1"/>
    </xf>
    <xf numFmtId="0" fontId="81" fillId="6" borderId="70" xfId="0" applyFont="1" applyFill="1" applyBorder="1" applyAlignment="1" applyProtection="1">
      <alignment horizontal="left" vertical="center" wrapText="1"/>
      <protection locked="0" hidden="1"/>
    </xf>
    <xf numFmtId="0" fontId="47" fillId="0" borderId="119" xfId="0" applyFont="1" applyFill="1" applyBorder="1" applyAlignment="1" applyProtection="1">
      <alignment horizontal="left" vertical="center" wrapText="1"/>
      <protection locked="0"/>
    </xf>
    <xf numFmtId="0" fontId="47" fillId="0" borderId="25" xfId="0" applyFont="1" applyFill="1" applyBorder="1" applyAlignment="1" applyProtection="1">
      <alignment horizontal="left" vertical="center" wrapText="1"/>
      <protection locked="0"/>
    </xf>
    <xf numFmtId="0" fontId="30" fillId="0" borderId="85" xfId="0" applyFont="1" applyFill="1" applyBorder="1" applyAlignment="1" applyProtection="1">
      <alignment horizontal="center" vertical="top" wrapText="1"/>
    </xf>
    <xf numFmtId="0" fontId="30" fillId="0" borderId="26" xfId="0" applyFont="1" applyFill="1" applyBorder="1" applyAlignment="1" applyProtection="1">
      <alignment horizontal="center" vertical="top" wrapText="1"/>
    </xf>
    <xf numFmtId="0" fontId="59" fillId="0" borderId="16" xfId="0" applyFont="1" applyFill="1" applyBorder="1" applyAlignment="1" applyProtection="1">
      <alignment horizontal="right" vertical="center" indent="1"/>
    </xf>
    <xf numFmtId="0" fontId="59" fillId="0" borderId="110" xfId="0" applyFont="1" applyFill="1" applyBorder="1" applyAlignment="1" applyProtection="1">
      <alignment horizontal="left" vertical="center" wrapText="1"/>
    </xf>
    <xf numFmtId="0" fontId="59" fillId="0" borderId="17" xfId="0" applyFont="1" applyFill="1" applyBorder="1" applyAlignment="1" applyProtection="1">
      <alignment horizontal="left" vertical="center" wrapText="1"/>
    </xf>
    <xf numFmtId="0" fontId="59" fillId="0" borderId="108" xfId="0" applyFont="1" applyFill="1" applyBorder="1" applyAlignment="1" applyProtection="1">
      <alignment horizontal="center"/>
    </xf>
    <xf numFmtId="0" fontId="59" fillId="0" borderId="120" xfId="0" applyFont="1" applyFill="1" applyBorder="1" applyAlignment="1" applyProtection="1">
      <alignment horizontal="center"/>
    </xf>
    <xf numFmtId="0" fontId="47" fillId="28" borderId="121" xfId="0" applyFont="1" applyFill="1" applyBorder="1" applyAlignment="1" applyProtection="1">
      <alignment horizontal="left" vertical="center" wrapText="1"/>
    </xf>
    <xf numFmtId="0" fontId="47" fillId="28" borderId="122" xfId="0" applyFont="1" applyFill="1" applyBorder="1" applyAlignment="1" applyProtection="1">
      <alignment horizontal="left" vertical="center" wrapText="1"/>
    </xf>
    <xf numFmtId="0" fontId="59" fillId="0" borderId="108" xfId="3" applyFont="1" applyFill="1" applyBorder="1" applyAlignment="1" applyProtection="1">
      <alignment horizontal="center"/>
    </xf>
    <xf numFmtId="0" fontId="59" fillId="0" borderId="109" xfId="3" applyFont="1" applyFill="1" applyBorder="1" applyAlignment="1" applyProtection="1">
      <alignment horizontal="center"/>
    </xf>
    <xf numFmtId="0" fontId="59" fillId="0" borderId="16" xfId="0" applyFont="1" applyFill="1" applyBorder="1" applyAlignment="1" applyProtection="1">
      <alignment horizontal="right" vertical="center" wrapText="1" indent="1"/>
    </xf>
    <xf numFmtId="0" fontId="59" fillId="0" borderId="111" xfId="0" applyFont="1" applyFill="1" applyBorder="1" applyAlignment="1" applyProtection="1">
      <alignment horizontal="left" vertical="center" wrapText="1"/>
    </xf>
    <xf numFmtId="0" fontId="69" fillId="28" borderId="12" xfId="0" applyFont="1" applyFill="1" applyBorder="1" applyAlignment="1" applyProtection="1">
      <alignment horizontal="left" vertical="center"/>
    </xf>
    <xf numFmtId="0" fontId="69" fillId="28" borderId="13" xfId="0" applyFont="1" applyFill="1" applyBorder="1" applyAlignment="1" applyProtection="1">
      <alignment horizontal="left" vertical="center"/>
    </xf>
    <xf numFmtId="0" fontId="69" fillId="28" borderId="15" xfId="0" applyFont="1" applyFill="1" applyBorder="1" applyAlignment="1" applyProtection="1">
      <alignment horizontal="left" vertical="center"/>
    </xf>
    <xf numFmtId="0" fontId="69" fillId="28" borderId="0" xfId="0" applyFont="1" applyFill="1" applyBorder="1" applyAlignment="1" applyProtection="1">
      <alignment horizontal="left" vertical="center"/>
    </xf>
    <xf numFmtId="0" fontId="69" fillId="28" borderId="17" xfId="0" applyFont="1" applyFill="1" applyBorder="1" applyAlignment="1" applyProtection="1">
      <alignment horizontal="left" vertical="center"/>
    </xf>
    <xf numFmtId="0" fontId="69" fillId="28" borderId="25" xfId="0" applyFont="1" applyFill="1" applyBorder="1" applyAlignment="1" applyProtection="1">
      <alignment horizontal="left" vertical="center"/>
    </xf>
    <xf numFmtId="0" fontId="35" fillId="28" borderId="94" xfId="0" applyFont="1" applyFill="1" applyBorder="1" applyAlignment="1" applyProtection="1">
      <alignment horizontal="left" vertical="center" wrapText="1"/>
    </xf>
    <xf numFmtId="0" fontId="35" fillId="28" borderId="13" xfId="0" applyFont="1" applyFill="1" applyBorder="1" applyAlignment="1" applyProtection="1">
      <alignment horizontal="left" vertical="center" wrapText="1"/>
    </xf>
    <xf numFmtId="0" fontId="35" fillId="28" borderId="14" xfId="0" applyFont="1" applyFill="1" applyBorder="1" applyAlignment="1" applyProtection="1">
      <alignment horizontal="left" vertical="center" wrapText="1"/>
    </xf>
    <xf numFmtId="0" fontId="35" fillId="28" borderId="91" xfId="0" applyFont="1" applyFill="1" applyBorder="1" applyAlignment="1" applyProtection="1">
      <alignment horizontal="left" vertical="center" wrapText="1"/>
    </xf>
    <xf numFmtId="0" fontId="35" fillId="28" borderId="0" xfId="0" applyFont="1" applyFill="1" applyBorder="1" applyAlignment="1" applyProtection="1">
      <alignment horizontal="left" vertical="center" wrapText="1"/>
    </xf>
    <xf numFmtId="0" fontId="35" fillId="28" borderId="16"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7" fillId="0" borderId="110" xfId="0" applyFont="1" applyFill="1" applyBorder="1" applyAlignment="1" applyProtection="1">
      <alignment horizontal="left" vertical="center" wrapText="1"/>
    </xf>
    <xf numFmtId="0" fontId="77" fillId="0" borderId="111" xfId="0" applyFont="1" applyFill="1" applyBorder="1" applyAlignment="1" applyProtection="1">
      <alignment horizontal="left" vertical="center" wrapText="1"/>
    </xf>
    <xf numFmtId="0" fontId="69" fillId="0" borderId="115" xfId="0" applyFont="1" applyFill="1" applyBorder="1" applyAlignment="1" applyProtection="1">
      <alignment horizontal="center" vertical="center" wrapText="1"/>
    </xf>
    <xf numFmtId="0" fontId="69" fillId="0" borderId="117" xfId="0" applyFont="1" applyFill="1" applyBorder="1" applyAlignment="1" applyProtection="1">
      <alignment horizontal="center" vertical="center" wrapText="1"/>
    </xf>
    <xf numFmtId="0" fontId="69" fillId="0" borderId="118" xfId="0" applyFont="1" applyFill="1" applyBorder="1" applyAlignment="1" applyProtection="1">
      <alignment horizontal="center" vertical="center" wrapText="1"/>
    </xf>
    <xf numFmtId="0" fontId="59" fillId="0" borderId="15" xfId="0" applyFont="1" applyFill="1" applyBorder="1" applyAlignment="1" applyProtection="1">
      <alignment horizontal="left" vertical="center" wrapText="1"/>
    </xf>
    <xf numFmtId="0" fontId="69" fillId="0" borderId="116" xfId="0" applyFont="1" applyFill="1" applyBorder="1" applyAlignment="1" applyProtection="1">
      <alignment horizontal="center" vertical="center" wrapText="1"/>
    </xf>
    <xf numFmtId="0" fontId="47" fillId="0" borderId="92" xfId="0" applyFont="1" applyFill="1" applyBorder="1" applyAlignment="1" applyProtection="1">
      <alignment horizontal="left" vertical="center" wrapText="1"/>
      <protection locked="0"/>
    </xf>
    <xf numFmtId="0" fontId="47" fillId="0" borderId="112" xfId="0" applyFont="1" applyFill="1" applyBorder="1" applyAlignment="1" applyProtection="1">
      <alignment horizontal="left" vertical="center" wrapText="1"/>
      <protection locked="0"/>
    </xf>
    <xf numFmtId="0" fontId="30" fillId="0" borderId="85" xfId="0" applyFont="1" applyFill="1" applyBorder="1" applyAlignment="1" applyProtection="1">
      <alignment horizontal="left" vertical="top" wrapText="1"/>
    </xf>
    <xf numFmtId="0" fontId="30" fillId="0" borderId="113" xfId="0" applyFont="1" applyFill="1" applyBorder="1" applyAlignment="1" applyProtection="1">
      <alignment horizontal="left" vertical="top" wrapText="1"/>
    </xf>
    <xf numFmtId="0" fontId="47" fillId="28" borderId="114" xfId="0" applyFont="1" applyFill="1" applyBorder="1" applyAlignment="1" applyProtection="1">
      <alignment horizontal="left" vertical="center" wrapText="1"/>
    </xf>
    <xf numFmtId="0" fontId="47" fillId="28" borderId="89" xfId="0" applyFont="1" applyFill="1" applyBorder="1" applyAlignment="1" applyProtection="1">
      <alignment horizontal="left" vertical="center" wrapText="1"/>
    </xf>
    <xf numFmtId="0" fontId="59" fillId="0" borderId="16" xfId="0" applyFont="1" applyFill="1" applyBorder="1" applyAlignment="1" applyProtection="1">
      <alignment horizontal="center" vertical="center" wrapText="1"/>
    </xf>
    <xf numFmtId="0" fontId="59" fillId="0" borderId="16" xfId="0" applyFont="1" applyFill="1" applyBorder="1" applyAlignment="1" applyProtection="1">
      <alignment horizontal="center" vertical="center"/>
    </xf>
    <xf numFmtId="0" fontId="0" fillId="0" borderId="27" xfId="0" applyBorder="1" applyAlignment="1">
      <alignment horizontal="left" vertical="top" wrapText="1"/>
    </xf>
    <xf numFmtId="0" fontId="0" fillId="0" borderId="28" xfId="0" applyBorder="1" applyAlignment="1">
      <alignment horizontal="left" vertical="top" wrapText="1"/>
    </xf>
    <xf numFmtId="0" fontId="0" fillId="9" borderId="69" xfId="0" applyFill="1" applyBorder="1" applyAlignment="1" applyProtection="1">
      <alignment horizontal="center" wrapText="1"/>
      <protection locked="0"/>
    </xf>
    <xf numFmtId="0" fontId="0" fillId="9" borderId="28" xfId="0" applyFill="1" applyBorder="1" applyAlignment="1" applyProtection="1">
      <alignment horizontal="center" wrapText="1"/>
      <protection locked="0"/>
    </xf>
    <xf numFmtId="0" fontId="0" fillId="9" borderId="29" xfId="0" applyFill="1" applyBorder="1" applyAlignment="1" applyProtection="1">
      <alignment horizontal="center" wrapText="1"/>
      <protection locked="0"/>
    </xf>
    <xf numFmtId="0" fontId="0" fillId="0" borderId="15" xfId="0" applyBorder="1" applyAlignment="1">
      <alignment horizontal="center" vertical="center" wrapText="1"/>
    </xf>
    <xf numFmtId="0" fontId="0" fillId="0" borderId="0"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8" borderId="0" xfId="0" applyFill="1" applyBorder="1" applyAlignment="1">
      <alignment horizontal="left" vertical="center"/>
    </xf>
    <xf numFmtId="0" fontId="0" fillId="8" borderId="16" xfId="0" applyFill="1" applyBorder="1" applyAlignment="1">
      <alignment horizontal="left" vertical="center"/>
    </xf>
    <xf numFmtId="0" fontId="0" fillId="0" borderId="15" xfId="0" applyBorder="1" applyAlignment="1">
      <alignment horizontal="left" vertical="top" wrapText="1"/>
    </xf>
    <xf numFmtId="0" fontId="0" fillId="0" borderId="0" xfId="0" applyBorder="1" applyAlignment="1">
      <alignment horizontal="left" vertical="top" wrapText="1"/>
    </xf>
    <xf numFmtId="0" fontId="0" fillId="0" borderId="16" xfId="0" applyBorder="1" applyAlignment="1">
      <alignment horizontal="left" vertical="top" wrapText="1"/>
    </xf>
    <xf numFmtId="0" fontId="0" fillId="8" borderId="0" xfId="0" applyFill="1" applyBorder="1" applyAlignment="1">
      <alignment horizontal="left" vertical="center" wrapText="1"/>
    </xf>
    <xf numFmtId="0" fontId="0" fillId="8" borderId="16" xfId="0" applyFill="1" applyBorder="1" applyAlignment="1">
      <alignment horizontal="left" vertical="center" wrapText="1"/>
    </xf>
    <xf numFmtId="0" fontId="0" fillId="9" borderId="60" xfId="0" applyFill="1" applyBorder="1" applyAlignment="1" applyProtection="1">
      <alignment horizontal="left" wrapText="1"/>
      <protection locked="0"/>
    </xf>
    <xf numFmtId="0" fontId="0" fillId="9" borderId="49" xfId="0" applyFill="1" applyBorder="1" applyAlignment="1" applyProtection="1">
      <alignment horizontal="left" wrapText="1"/>
      <protection locked="0"/>
    </xf>
    <xf numFmtId="0" fontId="0" fillId="9" borderId="42" xfId="0" applyFill="1" applyBorder="1" applyAlignment="1" applyProtection="1">
      <alignment horizontal="left" wrapText="1"/>
      <protection locked="0"/>
    </xf>
    <xf numFmtId="0" fontId="0" fillId="9" borderId="22" xfId="0" applyFill="1" applyBorder="1" applyAlignment="1" applyProtection="1">
      <alignment horizontal="left" vertical="center" wrapText="1"/>
      <protection locked="0"/>
    </xf>
    <xf numFmtId="0" fontId="0" fillId="9" borderId="37" xfId="0" applyFill="1" applyBorder="1" applyAlignment="1" applyProtection="1">
      <alignment horizontal="left" vertical="center" wrapText="1"/>
      <protection locked="0"/>
    </xf>
    <xf numFmtId="0" fontId="61" fillId="11" borderId="0" xfId="0" applyFont="1" applyFill="1" applyAlignment="1">
      <alignment horizontal="center" vertical="center" wrapText="1"/>
    </xf>
    <xf numFmtId="0" fontId="0" fillId="14" borderId="15" xfId="0" applyFill="1" applyBorder="1" applyAlignment="1">
      <alignment horizontal="center" wrapText="1"/>
    </xf>
    <xf numFmtId="0" fontId="0" fillId="0" borderId="0" xfId="0" applyBorder="1" applyAlignment="1">
      <alignment horizontal="center" wrapText="1"/>
    </xf>
    <xf numFmtId="0" fontId="0" fillId="0" borderId="16" xfId="0" applyBorder="1" applyAlignment="1">
      <alignment horizontal="center" wrapText="1"/>
    </xf>
    <xf numFmtId="0" fontId="0" fillId="0" borderId="0" xfId="0" applyFill="1" applyBorder="1" applyAlignment="1" applyProtection="1">
      <alignment horizontal="left" vertical="center" wrapText="1"/>
    </xf>
    <xf numFmtId="0" fontId="0" fillId="0" borderId="16" xfId="0" applyFill="1" applyBorder="1" applyAlignment="1" applyProtection="1">
      <alignment horizontal="left" vertical="center" wrapText="1"/>
    </xf>
    <xf numFmtId="0" fontId="0" fillId="0" borderId="15" xfId="0" applyBorder="1" applyAlignment="1">
      <alignment horizontal="left" wrapText="1"/>
    </xf>
    <xf numFmtId="0" fontId="0" fillId="0" borderId="0" xfId="0" applyBorder="1" applyAlignment="1">
      <alignment horizontal="left" wrapText="1"/>
    </xf>
    <xf numFmtId="0" fontId="0" fillId="0" borderId="16" xfId="0" applyBorder="1" applyAlignment="1">
      <alignment horizontal="left" wrapText="1"/>
    </xf>
    <xf numFmtId="0" fontId="0" fillId="0" borderId="17" xfId="0" applyBorder="1" applyAlignment="1">
      <alignment horizontal="left" wrapText="1"/>
    </xf>
    <xf numFmtId="0" fontId="0" fillId="0" borderId="25" xfId="0" applyBorder="1" applyAlignment="1">
      <alignment horizontal="left" wrapText="1"/>
    </xf>
    <xf numFmtId="0" fontId="0" fillId="0" borderId="26" xfId="0" applyBorder="1" applyAlignment="1">
      <alignment horizontal="left" wrapText="1"/>
    </xf>
    <xf numFmtId="0" fontId="0" fillId="0" borderId="20" xfId="0" applyBorder="1" applyAlignment="1">
      <alignment horizontal="left" vertical="top" wrapText="1"/>
    </xf>
    <xf numFmtId="0" fontId="0" fillId="0" borderId="44" xfId="0" applyBorder="1" applyAlignment="1">
      <alignment horizontal="left" vertical="top" wrapText="1"/>
    </xf>
    <xf numFmtId="0" fontId="0" fillId="0" borderId="21" xfId="0" applyBorder="1" applyAlignment="1">
      <alignment horizontal="left" vertical="top" wrapText="1"/>
    </xf>
    <xf numFmtId="0" fontId="0" fillId="0" borderId="23" xfId="0" applyBorder="1" applyAlignment="1">
      <alignment horizontal="left" vertical="top" wrapText="1"/>
    </xf>
    <xf numFmtId="0" fontId="0" fillId="0" borderId="41" xfId="0" applyBorder="1" applyAlignment="1">
      <alignment horizontal="left" vertical="top" wrapText="1"/>
    </xf>
    <xf numFmtId="0" fontId="66" fillId="14" borderId="0" xfId="0" applyFont="1" applyFill="1" applyBorder="1" applyAlignment="1">
      <alignment horizontal="center" vertical="center"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14" borderId="13" xfId="0" applyFill="1" applyBorder="1" applyAlignment="1">
      <alignment horizontal="center" vertical="top" wrapText="1"/>
    </xf>
    <xf numFmtId="0" fontId="0" fillId="14" borderId="14" xfId="0" applyFill="1" applyBorder="1" applyAlignment="1">
      <alignment horizontal="center" vertical="top" wrapText="1"/>
    </xf>
    <xf numFmtId="0" fontId="0" fillId="14" borderId="0" xfId="0" applyFill="1" applyBorder="1" applyAlignment="1">
      <alignment horizontal="center" vertical="top" wrapText="1"/>
    </xf>
    <xf numFmtId="0" fontId="0" fillId="14" borderId="16" xfId="0" applyFill="1" applyBorder="1" applyAlignment="1">
      <alignment horizontal="center" vertical="top"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3" xfId="0" applyBorder="1" applyAlignment="1">
      <alignment horizontal="center" wrapText="1"/>
    </xf>
    <xf numFmtId="0" fontId="0" fillId="8" borderId="0" xfId="0" applyFill="1" applyBorder="1" applyAlignment="1">
      <alignment horizontal="center" vertical="top" wrapText="1"/>
    </xf>
  </cellXfs>
  <cellStyles count="4">
    <cellStyle name="Hyperlink 2" xfId="1"/>
    <cellStyle name="Link" xfId="2" builtinId="8"/>
    <cellStyle name="Standard" xfId="0" builtinId="0"/>
    <cellStyle name="Standard 2" xfId="3"/>
  </cellStyles>
  <dxfs count="171">
    <dxf>
      <fill>
        <patternFill>
          <bgColor theme="6" tint="0.59996337778862885"/>
        </patternFill>
      </fill>
    </dxf>
    <dxf>
      <font>
        <b val="0"/>
        <i/>
        <color theme="4" tint="0.39994506668294322"/>
      </font>
      <fill>
        <patternFill patternType="solid">
          <bgColor theme="6" tint="0.59996337778862885"/>
        </patternFill>
      </fill>
    </dxf>
    <dxf>
      <font>
        <b val="0"/>
        <i/>
        <color theme="4" tint="0.39994506668294322"/>
      </font>
      <fill>
        <patternFill patternType="solid">
          <bgColor theme="6" tint="0.59996337778862885"/>
        </patternFill>
      </fill>
    </dxf>
    <dxf>
      <font>
        <b val="0"/>
        <i/>
        <color theme="4" tint="0.39994506668294322"/>
      </font>
      <fill>
        <patternFill patternType="solid">
          <bgColor theme="6" tint="0.59996337778862885"/>
        </patternFill>
      </fill>
    </dxf>
    <dxf>
      <font>
        <b val="0"/>
        <i/>
        <color theme="4" tint="0.39994506668294322"/>
      </font>
      <fill>
        <patternFill patternType="solid">
          <bgColor theme="6" tint="0.59996337778862885"/>
        </patternFill>
      </fill>
    </dxf>
    <dxf>
      <fill>
        <patternFill>
          <bgColor theme="6" tint="0.5999633777886288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patternType="none">
          <bgColor indexed="65"/>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patternType="none">
          <bgColor indexed="65"/>
        </patternFill>
      </fill>
    </dxf>
    <dxf>
      <font>
        <color theme="6" tint="0.59996337778862885"/>
      </font>
    </dxf>
    <dxf>
      <font>
        <color theme="6" tint="0.59996337778862885"/>
      </font>
    </dxf>
    <dxf>
      <font>
        <color theme="0" tint="-0.14996795556505021"/>
      </font>
    </dxf>
    <dxf>
      <fill>
        <patternFill>
          <bgColor rgb="FFEDF7F9"/>
        </patternFill>
      </fill>
    </dxf>
    <dxf>
      <fill>
        <patternFill>
          <bgColor rgb="FFFBF3F3"/>
        </patternFill>
      </fill>
    </dxf>
    <dxf>
      <font>
        <color theme="6" tint="0.59996337778862885"/>
      </font>
    </dxf>
    <dxf>
      <font>
        <b val="0"/>
        <i val="0"/>
        <color theme="5" tint="0.59996337778862885"/>
      </font>
    </dxf>
    <dxf>
      <fill>
        <patternFill>
          <bgColor theme="6" tint="0.79998168889431442"/>
        </patternFill>
      </fill>
    </dxf>
    <dxf>
      <font>
        <color theme="6" tint="0.79998168889431442"/>
      </font>
    </dxf>
    <dxf>
      <fill>
        <patternFill>
          <bgColor theme="5" tint="0.79998168889431442"/>
        </patternFill>
      </fill>
    </dxf>
    <dxf>
      <font>
        <strike val="0"/>
        <color theme="6" tint="0.59996337778862885"/>
      </font>
    </dxf>
    <dxf>
      <font>
        <strike val="0"/>
        <color theme="6" tint="0.59996337778862885"/>
      </font>
    </dxf>
    <dxf>
      <font>
        <strike val="0"/>
        <color theme="6" tint="0.59996337778862885"/>
      </font>
    </dxf>
    <dxf>
      <font>
        <strike val="0"/>
        <color theme="6" tint="0.59996337778862885"/>
      </font>
    </dxf>
    <dxf>
      <font>
        <strike val="0"/>
        <color theme="6" tint="0.59996337778862885"/>
      </font>
    </dxf>
    <dxf>
      <font>
        <strike val="0"/>
        <color theme="6" tint="0.59996337778862885"/>
      </font>
    </dxf>
    <dxf>
      <font>
        <strike val="0"/>
        <color theme="6" tint="0.59996337778862885"/>
      </font>
    </dxf>
    <dxf>
      <font>
        <strike val="0"/>
        <color theme="6" tint="0.59996337778862885"/>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5" tint="0.79998168889431442"/>
      </font>
    </dxf>
    <dxf>
      <font>
        <color theme="5" tint="0.79998168889431442"/>
      </font>
    </dxf>
    <dxf>
      <fill>
        <patternFill>
          <bgColor theme="5" tint="0.79998168889431442"/>
        </patternFill>
      </fill>
    </dxf>
    <dxf>
      <font>
        <color theme="5" tint="0.79998168889431442"/>
      </font>
    </dxf>
    <dxf>
      <fill>
        <patternFill>
          <bgColor rgb="FFFF0000"/>
        </patternFill>
      </fill>
    </dxf>
    <dxf>
      <font>
        <color auto="1"/>
      </font>
      <fill>
        <patternFill>
          <bgColor theme="5" tint="0.79998168889431442"/>
        </patternFill>
      </fill>
    </dxf>
    <dxf>
      <fill>
        <patternFill>
          <bgColor theme="5" tint="0.79998168889431442"/>
        </patternFill>
      </fill>
    </dxf>
    <dxf>
      <font>
        <color auto="1"/>
      </font>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Kriterientabellen!$U$19</c:f>
              <c:strCache>
                <c:ptCount val="1"/>
                <c:pt idx="0">
                  <c:v>qF</c:v>
                </c:pt>
              </c:strCache>
            </c:strRef>
          </c:tx>
          <c:spPr>
            <a:ln w="28575">
              <a:noFill/>
            </a:ln>
          </c:spPr>
          <c:trendline>
            <c:trendlineType val="poly"/>
            <c:order val="3"/>
            <c:dispRSqr val="0"/>
            <c:dispEq val="1"/>
            <c:trendlineLbl>
              <c:layout>
                <c:manualLayout>
                  <c:x val="0.14598775153105861"/>
                  <c:y val="0.2809831583552056"/>
                </c:manualLayout>
              </c:layout>
              <c:numFmt formatCode="#,##0.0000000000" sourceLinked="0"/>
            </c:trendlineLbl>
          </c:trendline>
          <c:xVal>
            <c:numRef>
              <c:f>Kriterientabellen!$T$21:$T$25</c:f>
              <c:numCache>
                <c:formatCode>General</c:formatCode>
                <c:ptCount val="5"/>
                <c:pt idx="0">
                  <c:v>200</c:v>
                </c:pt>
                <c:pt idx="1">
                  <c:v>300</c:v>
                </c:pt>
                <c:pt idx="2">
                  <c:v>400</c:v>
                </c:pt>
                <c:pt idx="3">
                  <c:v>500</c:v>
                </c:pt>
                <c:pt idx="4">
                  <c:v>600</c:v>
                </c:pt>
              </c:numCache>
            </c:numRef>
          </c:xVal>
          <c:yVal>
            <c:numRef>
              <c:f>Kriterientabellen!$U$21:$U$25</c:f>
              <c:numCache>
                <c:formatCode>General</c:formatCode>
                <c:ptCount val="5"/>
                <c:pt idx="0">
                  <c:v>10</c:v>
                </c:pt>
                <c:pt idx="1">
                  <c:v>9</c:v>
                </c:pt>
                <c:pt idx="2">
                  <c:v>7.5</c:v>
                </c:pt>
                <c:pt idx="3">
                  <c:v>6</c:v>
                </c:pt>
                <c:pt idx="4">
                  <c:v>5</c:v>
                </c:pt>
              </c:numCache>
            </c:numRef>
          </c:yVal>
          <c:smooth val="0"/>
          <c:extLst>
            <c:ext xmlns:c16="http://schemas.microsoft.com/office/drawing/2014/chart" uri="{C3380CC4-5D6E-409C-BE32-E72D297353CC}">
              <c16:uniqueId val="{00000000-2FC3-44C3-9FAE-BD62D1F69A93}"/>
            </c:ext>
          </c:extLst>
        </c:ser>
        <c:dLbls>
          <c:showLegendKey val="0"/>
          <c:showVal val="0"/>
          <c:showCatName val="0"/>
          <c:showSerName val="0"/>
          <c:showPercent val="0"/>
          <c:showBubbleSize val="0"/>
        </c:dLbls>
        <c:axId val="544987304"/>
        <c:axId val="1"/>
      </c:scatterChart>
      <c:scatterChart>
        <c:scatterStyle val="lineMarker"/>
        <c:varyColors val="0"/>
        <c:ser>
          <c:idx val="1"/>
          <c:order val="1"/>
          <c:tx>
            <c:strRef>
              <c:f>Kriterientabellen!$V$19</c:f>
              <c:strCache>
                <c:ptCount val="1"/>
                <c:pt idx="0">
                  <c:v>tF K1/K2</c:v>
                </c:pt>
              </c:strCache>
            </c:strRef>
          </c:tx>
          <c:spPr>
            <a:ln w="28575">
              <a:noFill/>
            </a:ln>
          </c:spPr>
          <c:trendline>
            <c:trendlineType val="linear"/>
            <c:dispRSqr val="0"/>
            <c:dispEq val="1"/>
            <c:trendlineLbl>
              <c:numFmt formatCode="General" sourceLinked="0"/>
            </c:trendlineLbl>
          </c:trendline>
          <c:xVal>
            <c:numRef>
              <c:f>Kriterientabellen!$T$20:$T$25</c:f>
              <c:numCache>
                <c:formatCode>General</c:formatCode>
                <c:ptCount val="6"/>
                <c:pt idx="0">
                  <c:v>100</c:v>
                </c:pt>
                <c:pt idx="1">
                  <c:v>200</c:v>
                </c:pt>
                <c:pt idx="2">
                  <c:v>300</c:v>
                </c:pt>
                <c:pt idx="3">
                  <c:v>400</c:v>
                </c:pt>
                <c:pt idx="4">
                  <c:v>500</c:v>
                </c:pt>
                <c:pt idx="5">
                  <c:v>600</c:v>
                </c:pt>
              </c:numCache>
            </c:numRef>
          </c:xVal>
          <c:yVal>
            <c:numRef>
              <c:f>Kriterientabellen!$V$20:$V$25</c:f>
              <c:numCache>
                <c:formatCode>General</c:formatCode>
                <c:ptCount val="6"/>
                <c:pt idx="0">
                  <c:v>30</c:v>
                </c:pt>
                <c:pt idx="1">
                  <c:v>60</c:v>
                </c:pt>
                <c:pt idx="2">
                  <c:v>90</c:v>
                </c:pt>
                <c:pt idx="3">
                  <c:v>120</c:v>
                </c:pt>
                <c:pt idx="4">
                  <c:v>150</c:v>
                </c:pt>
                <c:pt idx="5">
                  <c:v>180</c:v>
                </c:pt>
              </c:numCache>
            </c:numRef>
          </c:yVal>
          <c:smooth val="0"/>
          <c:extLst>
            <c:ext xmlns:c16="http://schemas.microsoft.com/office/drawing/2014/chart" uri="{C3380CC4-5D6E-409C-BE32-E72D297353CC}">
              <c16:uniqueId val="{00000001-2FC3-44C3-9FAE-BD62D1F69A93}"/>
            </c:ext>
          </c:extLst>
        </c:ser>
        <c:dLbls>
          <c:showLegendKey val="0"/>
          <c:showVal val="0"/>
          <c:showCatName val="0"/>
          <c:showSerName val="0"/>
          <c:showPercent val="0"/>
          <c:showBubbleSize val="0"/>
        </c:dLbls>
        <c:axId val="3"/>
        <c:axId val="4"/>
      </c:scatterChart>
      <c:valAx>
        <c:axId val="5449873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crossBetween val="midCat"/>
      </c:valAx>
      <c:valAx>
        <c:axId val="1"/>
        <c:scaling>
          <c:orientation val="minMax"/>
        </c:scaling>
        <c:delete val="0"/>
        <c:axPos val="l"/>
        <c:majorGridlines/>
        <c:numFmt formatCode="General" sourceLinked="1"/>
        <c:majorTickMark val="out"/>
        <c:minorTickMark val="none"/>
        <c:tickLblPos val="nextTo"/>
        <c:crossAx val="544987304"/>
        <c:crosses val="autoZero"/>
        <c:crossBetween val="midCat"/>
      </c:valAx>
      <c:valAx>
        <c:axId val="3"/>
        <c:scaling>
          <c:orientation val="minMax"/>
        </c:scaling>
        <c:delete val="1"/>
        <c:axPos val="b"/>
        <c:numFmt formatCode="General" sourceLinked="1"/>
        <c:majorTickMark val="out"/>
        <c:minorTickMark val="none"/>
        <c:tickLblPos val="nextTo"/>
        <c:crossAx val="4"/>
        <c:crosses val="autoZero"/>
        <c:crossBetween val="midCat"/>
      </c:valAx>
      <c:valAx>
        <c:axId val="4"/>
        <c:scaling>
          <c:orientation val="minMax"/>
        </c:scaling>
        <c:delete val="0"/>
        <c:axPos val="r"/>
        <c:numFmt formatCode="General" sourceLinked="1"/>
        <c:majorTickMark val="out"/>
        <c:minorTickMark val="none"/>
        <c:tickLblPos val="nextTo"/>
        <c:crossAx val="3"/>
        <c:crosses val="max"/>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fmlaLink="S9"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firstButton="1" fmlaLink="K14"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CheckBox" fmlaLink="L79" lockText="1" noThreeD="1"/>
</file>

<file path=xl/ctrlProps/ctrlProp106.xml><?xml version="1.0" encoding="utf-8"?>
<formControlPr xmlns="http://schemas.microsoft.com/office/spreadsheetml/2009/9/main" objectType="CheckBox" fmlaLink="O79" lockText="1" noThreeD="1"/>
</file>

<file path=xl/ctrlProps/ctrlProp107.xml><?xml version="1.0" encoding="utf-8"?>
<formControlPr xmlns="http://schemas.microsoft.com/office/spreadsheetml/2009/9/main" objectType="CheckBox" fmlaLink="L82" lockText="1" noThreeD="1"/>
</file>

<file path=xl/ctrlProps/ctrlProp11.xml><?xml version="1.0" encoding="utf-8"?>
<formControlPr xmlns="http://schemas.microsoft.com/office/spreadsheetml/2009/9/main" objectType="CheckBox" fmlaLink="T9" lockText="1" noThreeD="1"/>
</file>

<file path=xl/ctrlProps/ctrlProp12.xml><?xml version="1.0" encoding="utf-8"?>
<formControlPr xmlns="http://schemas.microsoft.com/office/spreadsheetml/2009/9/main" objectType="CheckBox" fmlaLink="S10" lockText="1" noThreeD="1"/>
</file>

<file path=xl/ctrlProps/ctrlProp13.xml><?xml version="1.0" encoding="utf-8"?>
<formControlPr xmlns="http://schemas.microsoft.com/office/spreadsheetml/2009/9/main" objectType="CheckBox" fmlaLink="T10" lockText="1" noThreeD="1"/>
</file>

<file path=xl/ctrlProps/ctrlProp14.xml><?xml version="1.0" encoding="utf-8"?>
<formControlPr xmlns="http://schemas.microsoft.com/office/spreadsheetml/2009/9/main" objectType="CheckBox" fmlaLink="S11" lockText="1" noThreeD="1"/>
</file>

<file path=xl/ctrlProps/ctrlProp15.xml><?xml version="1.0" encoding="utf-8"?>
<formControlPr xmlns="http://schemas.microsoft.com/office/spreadsheetml/2009/9/main" objectType="CheckBox" fmlaLink="T11" lockText="1" noThreeD="1"/>
</file>

<file path=xl/ctrlProps/ctrlProp16.xml><?xml version="1.0" encoding="utf-8"?>
<formControlPr xmlns="http://schemas.microsoft.com/office/spreadsheetml/2009/9/main" objectType="CheckBox" fmlaLink="S12" lockText="1" noThreeD="1"/>
</file>

<file path=xl/ctrlProps/ctrlProp17.xml><?xml version="1.0" encoding="utf-8"?>
<formControlPr xmlns="http://schemas.microsoft.com/office/spreadsheetml/2009/9/main" objectType="CheckBox" fmlaLink="T12" lockText="1" noThreeD="1"/>
</file>

<file path=xl/ctrlProps/ctrlProp18.xml><?xml version="1.0" encoding="utf-8"?>
<formControlPr xmlns="http://schemas.microsoft.com/office/spreadsheetml/2009/9/main" objectType="CheckBox" fmlaLink="P2" lockText="1" noThreeD="1"/>
</file>

<file path=xl/ctrlProps/ctrlProp19.xml><?xml version="1.0" encoding="utf-8"?>
<formControlPr xmlns="http://schemas.microsoft.com/office/spreadsheetml/2009/9/main" objectType="CheckBox" fmlaLink="$U$5" lockText="1" noThreeD="1"/>
</file>

<file path=xl/ctrlProps/ctrlProp2.xml><?xml version="1.0" encoding="utf-8"?>
<formControlPr xmlns="http://schemas.microsoft.com/office/spreadsheetml/2009/9/main" objectType="CheckBox" fmlaLink="S5" lockText="1" noThreeD="1"/>
</file>

<file path=xl/ctrlProps/ctrlProp20.xml><?xml version="1.0" encoding="utf-8"?>
<formControlPr xmlns="http://schemas.microsoft.com/office/spreadsheetml/2009/9/main" objectType="CheckBox" fmlaLink="$U$6" lockText="1" noThreeD="1"/>
</file>

<file path=xl/ctrlProps/ctrlProp21.xml><?xml version="1.0" encoding="utf-8"?>
<formControlPr xmlns="http://schemas.microsoft.com/office/spreadsheetml/2009/9/main" objectType="CheckBox" fmlaLink="$U$7" lockText="1" noThreeD="1"/>
</file>

<file path=xl/ctrlProps/ctrlProp22.xml><?xml version="1.0" encoding="utf-8"?>
<formControlPr xmlns="http://schemas.microsoft.com/office/spreadsheetml/2009/9/main" objectType="CheckBox" fmlaLink="$U$8" lockText="1" noThreeD="1"/>
</file>

<file path=xl/ctrlProps/ctrlProp23.xml><?xml version="1.0" encoding="utf-8"?>
<formControlPr xmlns="http://schemas.microsoft.com/office/spreadsheetml/2009/9/main" objectType="CheckBox" fmlaLink="$U$9" lockText="1" noThreeD="1"/>
</file>

<file path=xl/ctrlProps/ctrlProp24.xml><?xml version="1.0" encoding="utf-8"?>
<formControlPr xmlns="http://schemas.microsoft.com/office/spreadsheetml/2009/9/main" objectType="CheckBox" fmlaLink="$U$10" lockText="1" noThreeD="1"/>
</file>

<file path=xl/ctrlProps/ctrlProp25.xml><?xml version="1.0" encoding="utf-8"?>
<formControlPr xmlns="http://schemas.microsoft.com/office/spreadsheetml/2009/9/main" objectType="CheckBox" fmlaLink="$U$11" lockText="1" noThreeD="1"/>
</file>

<file path=xl/ctrlProps/ctrlProp26.xml><?xml version="1.0" encoding="utf-8"?>
<formControlPr xmlns="http://schemas.microsoft.com/office/spreadsheetml/2009/9/main" objectType="CheckBox" fmlaLink="$U$12" lockText="1" noThreeD="1"/>
</file>

<file path=xl/ctrlProps/ctrlProp27.xml><?xml version="1.0" encoding="utf-8"?>
<formControlPr xmlns="http://schemas.microsoft.com/office/spreadsheetml/2009/9/main" objectType="CheckBox" fmlaLink="$U$13" lockText="1" noThreeD="1"/>
</file>

<file path=xl/ctrlProps/ctrlProp28.xml><?xml version="1.0" encoding="utf-8"?>
<formControlPr xmlns="http://schemas.microsoft.com/office/spreadsheetml/2009/9/main" objectType="CheckBox" fmlaLink="$U$14" lockText="1" noThreeD="1"/>
</file>

<file path=xl/ctrlProps/ctrlProp29.xml><?xml version="1.0" encoding="utf-8"?>
<formControlPr xmlns="http://schemas.microsoft.com/office/spreadsheetml/2009/9/main" objectType="CheckBox" fmlaLink="$U$15" lockText="1" noThreeD="1"/>
</file>

<file path=xl/ctrlProps/ctrlProp3.xml><?xml version="1.0" encoding="utf-8"?>
<formControlPr xmlns="http://schemas.microsoft.com/office/spreadsheetml/2009/9/main" objectType="CheckBox" fmlaLink="T5" lockText="1" noThreeD="1"/>
</file>

<file path=xl/ctrlProps/ctrlProp30.xml><?xml version="1.0" encoding="utf-8"?>
<formControlPr xmlns="http://schemas.microsoft.com/office/spreadsheetml/2009/9/main" objectType="CheckBox" fmlaLink="$U$16" lockText="1" noThreeD="1"/>
</file>

<file path=xl/ctrlProps/ctrlProp31.xml><?xml version="1.0" encoding="utf-8"?>
<formControlPr xmlns="http://schemas.microsoft.com/office/spreadsheetml/2009/9/main" objectType="CheckBox" fmlaLink="$U$17" lockText="1" noThreeD="1"/>
</file>

<file path=xl/ctrlProps/ctrlProp32.xml><?xml version="1.0" encoding="utf-8"?>
<formControlPr xmlns="http://schemas.microsoft.com/office/spreadsheetml/2009/9/main" objectType="CheckBox" fmlaLink="$U$18" lockText="1" noThreeD="1"/>
</file>

<file path=xl/ctrlProps/ctrlProp33.xml><?xml version="1.0" encoding="utf-8"?>
<formControlPr xmlns="http://schemas.microsoft.com/office/spreadsheetml/2009/9/main" objectType="CheckBox" fmlaLink="S13" lockText="1" noThreeD="1"/>
</file>

<file path=xl/ctrlProps/ctrlProp34.xml><?xml version="1.0" encoding="utf-8"?>
<formControlPr xmlns="http://schemas.microsoft.com/office/spreadsheetml/2009/9/main" objectType="CheckBox" fmlaLink="T13" lockText="1" noThreeD="1"/>
</file>

<file path=xl/ctrlProps/ctrlProp35.xml><?xml version="1.0" encoding="utf-8"?>
<formControlPr xmlns="http://schemas.microsoft.com/office/spreadsheetml/2009/9/main" objectType="CheckBox" fmlaLink="S14" lockText="1" noThreeD="1"/>
</file>

<file path=xl/ctrlProps/ctrlProp36.xml><?xml version="1.0" encoding="utf-8"?>
<formControlPr xmlns="http://schemas.microsoft.com/office/spreadsheetml/2009/9/main" objectType="CheckBox" fmlaLink="T14" lockText="1" noThreeD="1"/>
</file>

<file path=xl/ctrlProps/ctrlProp37.xml><?xml version="1.0" encoding="utf-8"?>
<formControlPr xmlns="http://schemas.microsoft.com/office/spreadsheetml/2009/9/main" objectType="CheckBox" fmlaLink="S15" lockText="1" noThreeD="1"/>
</file>

<file path=xl/ctrlProps/ctrlProp38.xml><?xml version="1.0" encoding="utf-8"?>
<formControlPr xmlns="http://schemas.microsoft.com/office/spreadsheetml/2009/9/main" objectType="CheckBox" fmlaLink="T15" lockText="1" noThreeD="1"/>
</file>

<file path=xl/ctrlProps/ctrlProp39.xml><?xml version="1.0" encoding="utf-8"?>
<formControlPr xmlns="http://schemas.microsoft.com/office/spreadsheetml/2009/9/main" objectType="CheckBox" fmlaLink="S16" lockText="1" noThreeD="1"/>
</file>

<file path=xl/ctrlProps/ctrlProp4.xml><?xml version="1.0" encoding="utf-8"?>
<formControlPr xmlns="http://schemas.microsoft.com/office/spreadsheetml/2009/9/main" objectType="CheckBox" fmlaLink="S6" lockText="1" noThreeD="1"/>
</file>

<file path=xl/ctrlProps/ctrlProp40.xml><?xml version="1.0" encoding="utf-8"?>
<formControlPr xmlns="http://schemas.microsoft.com/office/spreadsheetml/2009/9/main" objectType="CheckBox" fmlaLink="T16" lockText="1" noThreeD="1"/>
</file>

<file path=xl/ctrlProps/ctrlProp41.xml><?xml version="1.0" encoding="utf-8"?>
<formControlPr xmlns="http://schemas.microsoft.com/office/spreadsheetml/2009/9/main" objectType="CheckBox" fmlaLink="S17" lockText="1" noThreeD="1"/>
</file>

<file path=xl/ctrlProps/ctrlProp42.xml><?xml version="1.0" encoding="utf-8"?>
<formControlPr xmlns="http://schemas.microsoft.com/office/spreadsheetml/2009/9/main" objectType="CheckBox" fmlaLink="S18" lockText="1" noThreeD="1"/>
</file>

<file path=xl/ctrlProps/ctrlProp43.xml><?xml version="1.0" encoding="utf-8"?>
<formControlPr xmlns="http://schemas.microsoft.com/office/spreadsheetml/2009/9/main" objectType="CheckBox" fmlaLink="T17" lockText="1" noThreeD="1"/>
</file>

<file path=xl/ctrlProps/ctrlProp44.xml><?xml version="1.0" encoding="utf-8"?>
<formControlPr xmlns="http://schemas.microsoft.com/office/spreadsheetml/2009/9/main" objectType="CheckBox" fmlaLink="T18"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firstButton="1" fmlaLink="$K16"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fmlaLink="T6"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Radio" firstButton="1" fmlaLink="$K18"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Radio" firstButton="1" fmlaLink="$K20"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CheckBox" fmlaLink="S7"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K22"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Radio" firstButton="1" fmlaLink="$K24"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T7"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Radio" firstButton="1" fmlaLink="$K26"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Radio" firstButton="1" fmlaLink="$K28"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CheckBox" fmlaLink="S8"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Radio" firstButton="1" fmlaLink="$K30"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Radio" firstButton="1" fmlaLink="$K32"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fmlaLink="T8"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Radio" firstButton="1" fmlaLink="$K34"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Radio" firstButton="1" fmlaLink="K36" lockText="1" noThreeD="1"/>
</file>

<file path=xl/ctrlProps/ctrlProp99.xml><?xml version="1.0" encoding="utf-8"?>
<formControlPr xmlns="http://schemas.microsoft.com/office/spreadsheetml/2009/9/main" objectType="Radio" lockText="1" noThreeD="1"/>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10.emf"/><Relationship Id="rId13" Type="http://schemas.openxmlformats.org/officeDocument/2006/relationships/image" Target="../media/image15.emf"/><Relationship Id="rId18" Type="http://schemas.openxmlformats.org/officeDocument/2006/relationships/image" Target="../media/image20.emf"/><Relationship Id="rId26" Type="http://schemas.openxmlformats.org/officeDocument/2006/relationships/image" Target="../media/image28.emf"/><Relationship Id="rId3" Type="http://schemas.openxmlformats.org/officeDocument/2006/relationships/image" Target="../media/image5.emf"/><Relationship Id="rId21" Type="http://schemas.openxmlformats.org/officeDocument/2006/relationships/image" Target="../media/image23.emf"/><Relationship Id="rId34" Type="http://schemas.openxmlformats.org/officeDocument/2006/relationships/image" Target="../media/image36.emf"/><Relationship Id="rId7" Type="http://schemas.openxmlformats.org/officeDocument/2006/relationships/image" Target="../media/image9.emf"/><Relationship Id="rId12" Type="http://schemas.openxmlformats.org/officeDocument/2006/relationships/image" Target="../media/image14.emf"/><Relationship Id="rId17" Type="http://schemas.openxmlformats.org/officeDocument/2006/relationships/image" Target="../media/image19.emf"/><Relationship Id="rId25" Type="http://schemas.openxmlformats.org/officeDocument/2006/relationships/image" Target="../media/image27.emf"/><Relationship Id="rId33" Type="http://schemas.openxmlformats.org/officeDocument/2006/relationships/image" Target="../media/image35.emf"/><Relationship Id="rId2" Type="http://schemas.openxmlformats.org/officeDocument/2006/relationships/image" Target="../media/image4.emf"/><Relationship Id="rId16" Type="http://schemas.openxmlformats.org/officeDocument/2006/relationships/image" Target="../media/image18.emf"/><Relationship Id="rId20" Type="http://schemas.openxmlformats.org/officeDocument/2006/relationships/image" Target="../media/image22.emf"/><Relationship Id="rId29" Type="http://schemas.openxmlformats.org/officeDocument/2006/relationships/image" Target="../media/image31.emf"/><Relationship Id="rId1" Type="http://schemas.openxmlformats.org/officeDocument/2006/relationships/image" Target="../media/image3.emf"/><Relationship Id="rId6" Type="http://schemas.openxmlformats.org/officeDocument/2006/relationships/image" Target="../media/image8.emf"/><Relationship Id="rId11" Type="http://schemas.openxmlformats.org/officeDocument/2006/relationships/image" Target="../media/image13.emf"/><Relationship Id="rId24" Type="http://schemas.openxmlformats.org/officeDocument/2006/relationships/image" Target="../media/image26.emf"/><Relationship Id="rId32" Type="http://schemas.openxmlformats.org/officeDocument/2006/relationships/image" Target="../media/image34.emf"/><Relationship Id="rId5" Type="http://schemas.openxmlformats.org/officeDocument/2006/relationships/image" Target="../media/image7.emf"/><Relationship Id="rId15" Type="http://schemas.openxmlformats.org/officeDocument/2006/relationships/image" Target="../media/image17.emf"/><Relationship Id="rId23" Type="http://schemas.openxmlformats.org/officeDocument/2006/relationships/image" Target="../media/image25.emf"/><Relationship Id="rId28" Type="http://schemas.openxmlformats.org/officeDocument/2006/relationships/image" Target="../media/image30.emf"/><Relationship Id="rId10" Type="http://schemas.openxmlformats.org/officeDocument/2006/relationships/image" Target="../media/image12.emf"/><Relationship Id="rId19" Type="http://schemas.openxmlformats.org/officeDocument/2006/relationships/image" Target="../media/image21.emf"/><Relationship Id="rId31" Type="http://schemas.openxmlformats.org/officeDocument/2006/relationships/image" Target="../media/image33.emf"/><Relationship Id="rId4" Type="http://schemas.openxmlformats.org/officeDocument/2006/relationships/image" Target="../media/image6.emf"/><Relationship Id="rId9" Type="http://schemas.openxmlformats.org/officeDocument/2006/relationships/image" Target="../media/image11.emf"/><Relationship Id="rId14" Type="http://schemas.openxmlformats.org/officeDocument/2006/relationships/image" Target="../media/image16.emf"/><Relationship Id="rId22" Type="http://schemas.openxmlformats.org/officeDocument/2006/relationships/image" Target="../media/image24.emf"/><Relationship Id="rId27" Type="http://schemas.openxmlformats.org/officeDocument/2006/relationships/image" Target="../media/image29.emf"/><Relationship Id="rId30" Type="http://schemas.openxmlformats.org/officeDocument/2006/relationships/image" Target="../media/image32.emf"/><Relationship Id="rId35" Type="http://schemas.openxmlformats.org/officeDocument/2006/relationships/image" Target="../media/image37.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38.emf"/><Relationship Id="rId1" Type="http://schemas.openxmlformats.org/officeDocument/2006/relationships/image" Target="../media/image39.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4286250</xdr:colOff>
          <xdr:row>48</xdr:row>
          <xdr:rowOff>95250</xdr:rowOff>
        </xdr:from>
        <xdr:to>
          <xdr:col>3</xdr:col>
          <xdr:colOff>5200650</xdr:colOff>
          <xdr:row>51</xdr:row>
          <xdr:rowOff>180975</xdr:rowOff>
        </xdr:to>
        <xdr:sp macro="" textlink="">
          <xdr:nvSpPr>
            <xdr:cNvPr id="9218" name="Object 2" hidden="1">
              <a:extLst>
                <a:ext uri="{63B3BB69-23CF-44E3-9099-C40C66FF867C}">
                  <a14:compatExt spid="_x0000_s92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3</xdr:col>
      <xdr:colOff>5457825</xdr:colOff>
      <xdr:row>48</xdr:row>
      <xdr:rowOff>9525</xdr:rowOff>
    </xdr:from>
    <xdr:to>
      <xdr:col>4</xdr:col>
      <xdr:colOff>57150</xdr:colOff>
      <xdr:row>52</xdr:row>
      <xdr:rowOff>66675</xdr:rowOff>
    </xdr:to>
    <xdr:sp macro="" textlink="">
      <xdr:nvSpPr>
        <xdr:cNvPr id="2" name="Textfeld 1"/>
        <xdr:cNvSpPr txBox="1"/>
      </xdr:nvSpPr>
      <xdr:spPr>
        <a:xfrm>
          <a:off x="7762875" y="16363950"/>
          <a:ext cx="230505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Achtung: Diese Datei hat eine geringere Auflösung, das Original können Sie per Link im Fragebogen zum LWR herunterladen.</a:t>
          </a:r>
        </a:p>
      </xdr:txBody>
    </xdr:sp>
    <xdr:clientData/>
  </xdr:twoCellAnchor>
  <xdr:twoCellAnchor>
    <xdr:from>
      <xdr:col>3</xdr:col>
      <xdr:colOff>3695700</xdr:colOff>
      <xdr:row>11</xdr:row>
      <xdr:rowOff>495300</xdr:rowOff>
    </xdr:from>
    <xdr:to>
      <xdr:col>3</xdr:col>
      <xdr:colOff>3924300</xdr:colOff>
      <xdr:row>13</xdr:row>
      <xdr:rowOff>9525</xdr:rowOff>
    </xdr:to>
    <xdr:sp macro="" textlink="">
      <xdr:nvSpPr>
        <xdr:cNvPr id="4" name="Textfeld 3"/>
        <xdr:cNvSpPr txBox="1"/>
      </xdr:nvSpPr>
      <xdr:spPr>
        <a:xfrm>
          <a:off x="6000750" y="3467100"/>
          <a:ext cx="228600" cy="3143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3</xdr:col>
      <xdr:colOff>3609975</xdr:colOff>
      <xdr:row>41</xdr:row>
      <xdr:rowOff>190500</xdr:rowOff>
    </xdr:from>
    <xdr:to>
      <xdr:col>3</xdr:col>
      <xdr:colOff>3829050</xdr:colOff>
      <xdr:row>42</xdr:row>
      <xdr:rowOff>266700</xdr:rowOff>
    </xdr:to>
    <xdr:sp macro="" textlink="">
      <xdr:nvSpPr>
        <xdr:cNvPr id="5" name="Textfeld 4"/>
        <xdr:cNvSpPr txBox="1"/>
      </xdr:nvSpPr>
      <xdr:spPr>
        <a:xfrm>
          <a:off x="5915025" y="13963650"/>
          <a:ext cx="219075" cy="2762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CH" sz="2000" b="1">
              <a:solidFill>
                <a:schemeClr val="bg1"/>
              </a:solidFill>
              <a:latin typeface="+mj-lt"/>
              <a:cs typeface="Arial" panose="020B0604020202020204" pitchFamily="34" charset="0"/>
            </a:rPr>
            <a:t>i</a:t>
          </a: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11</xdr:col>
      <xdr:colOff>266700</xdr:colOff>
      <xdr:row>11</xdr:row>
      <xdr:rowOff>47625</xdr:rowOff>
    </xdr:from>
    <xdr:to>
      <xdr:col>11</xdr:col>
      <xdr:colOff>514350</xdr:colOff>
      <xdr:row>12</xdr:row>
      <xdr:rowOff>190500</xdr:rowOff>
    </xdr:to>
    <xdr:sp macro="" textlink="">
      <xdr:nvSpPr>
        <xdr:cNvPr id="9" name="Textfeld 8"/>
        <xdr:cNvSpPr txBox="1"/>
      </xdr:nvSpPr>
      <xdr:spPr>
        <a:xfrm>
          <a:off x="12696825" y="257175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7</xdr:col>
      <xdr:colOff>581025</xdr:colOff>
      <xdr:row>34</xdr:row>
      <xdr:rowOff>47625</xdr:rowOff>
    </xdr:from>
    <xdr:to>
      <xdr:col>7</xdr:col>
      <xdr:colOff>828675</xdr:colOff>
      <xdr:row>35</xdr:row>
      <xdr:rowOff>190500</xdr:rowOff>
    </xdr:to>
    <xdr:sp macro="" textlink="">
      <xdr:nvSpPr>
        <xdr:cNvPr id="12" name="Textfeld 11"/>
        <xdr:cNvSpPr txBox="1"/>
      </xdr:nvSpPr>
      <xdr:spPr>
        <a:xfrm>
          <a:off x="9486900" y="826770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11</xdr:col>
      <xdr:colOff>695325</xdr:colOff>
      <xdr:row>34</xdr:row>
      <xdr:rowOff>28575</xdr:rowOff>
    </xdr:from>
    <xdr:to>
      <xdr:col>11</xdr:col>
      <xdr:colOff>942975</xdr:colOff>
      <xdr:row>35</xdr:row>
      <xdr:rowOff>171450</xdr:rowOff>
    </xdr:to>
    <xdr:sp macro="" textlink="">
      <xdr:nvSpPr>
        <xdr:cNvPr id="13" name="Textfeld 12"/>
        <xdr:cNvSpPr txBox="1"/>
      </xdr:nvSpPr>
      <xdr:spPr>
        <a:xfrm>
          <a:off x="13125450" y="824865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8</xdr:col>
      <xdr:colOff>552450</xdr:colOff>
      <xdr:row>39</xdr:row>
      <xdr:rowOff>66675</xdr:rowOff>
    </xdr:from>
    <xdr:to>
      <xdr:col>8</xdr:col>
      <xdr:colOff>800100</xdr:colOff>
      <xdr:row>39</xdr:row>
      <xdr:rowOff>457200</xdr:rowOff>
    </xdr:to>
    <xdr:sp macro="" textlink="">
      <xdr:nvSpPr>
        <xdr:cNvPr id="14" name="Textfeld 13"/>
        <xdr:cNvSpPr txBox="1"/>
      </xdr:nvSpPr>
      <xdr:spPr>
        <a:xfrm>
          <a:off x="10306050" y="941070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8</xdr:col>
      <xdr:colOff>552450</xdr:colOff>
      <xdr:row>40</xdr:row>
      <xdr:rowOff>47625</xdr:rowOff>
    </xdr:from>
    <xdr:to>
      <xdr:col>8</xdr:col>
      <xdr:colOff>800100</xdr:colOff>
      <xdr:row>40</xdr:row>
      <xdr:rowOff>438150</xdr:rowOff>
    </xdr:to>
    <xdr:sp macro="" textlink="">
      <xdr:nvSpPr>
        <xdr:cNvPr id="15" name="Textfeld 14"/>
        <xdr:cNvSpPr txBox="1"/>
      </xdr:nvSpPr>
      <xdr:spPr>
        <a:xfrm>
          <a:off x="10306050" y="9896475"/>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12</xdr:col>
      <xdr:colOff>695325</xdr:colOff>
      <xdr:row>47</xdr:row>
      <xdr:rowOff>28575</xdr:rowOff>
    </xdr:from>
    <xdr:to>
      <xdr:col>12</xdr:col>
      <xdr:colOff>942975</xdr:colOff>
      <xdr:row>48</xdr:row>
      <xdr:rowOff>171450</xdr:rowOff>
    </xdr:to>
    <xdr:sp macro="" textlink="">
      <xdr:nvSpPr>
        <xdr:cNvPr id="16" name="Textfeld 15"/>
        <xdr:cNvSpPr txBox="1"/>
      </xdr:nvSpPr>
      <xdr:spPr>
        <a:xfrm>
          <a:off x="14106525" y="1162050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9</xdr:col>
      <xdr:colOff>581025</xdr:colOff>
      <xdr:row>58</xdr:row>
      <xdr:rowOff>0</xdr:rowOff>
    </xdr:from>
    <xdr:to>
      <xdr:col>9</xdr:col>
      <xdr:colOff>828675</xdr:colOff>
      <xdr:row>59</xdr:row>
      <xdr:rowOff>190500</xdr:rowOff>
    </xdr:to>
    <xdr:sp macro="" textlink="">
      <xdr:nvSpPr>
        <xdr:cNvPr id="17" name="Textfeld 16"/>
        <xdr:cNvSpPr txBox="1"/>
      </xdr:nvSpPr>
      <xdr:spPr>
        <a:xfrm>
          <a:off x="11182350" y="15116175"/>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26</xdr:row>
          <xdr:rowOff>28575</xdr:rowOff>
        </xdr:from>
        <xdr:to>
          <xdr:col>2</xdr:col>
          <xdr:colOff>9525</xdr:colOff>
          <xdr:row>27</xdr:row>
          <xdr:rowOff>95250</xdr:rowOff>
        </xdr:to>
        <xdr:sp macro="" textlink="">
          <xdr:nvSpPr>
            <xdr:cNvPr id="5247" name="Check Box 127" descr="Ich bestätige, dass alle Eingaben richtig sind" hidden="1">
              <a:extLst>
                <a:ext uri="{63B3BB69-23CF-44E3-9099-C40C66FF867C}">
                  <a14:compatExt spid="_x0000_s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Ich bestätige, das alle Eingaben richtig sind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4</xdr:row>
          <xdr:rowOff>209550</xdr:rowOff>
        </xdr:from>
        <xdr:to>
          <xdr:col>8</xdr:col>
          <xdr:colOff>704850</xdr:colOff>
          <xdr:row>4</xdr:row>
          <xdr:rowOff>647700</xdr:rowOff>
        </xdr:to>
        <xdr:sp macro="" textlink="">
          <xdr:nvSpPr>
            <xdr:cNvPr id="5306" name="Check Box 186" hidden="1">
              <a:extLst>
                <a:ext uri="{63B3BB69-23CF-44E3-9099-C40C66FF867C}">
                  <a14:compatExt spid="_x0000_s5306"/>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4</xdr:row>
          <xdr:rowOff>209550</xdr:rowOff>
        </xdr:from>
        <xdr:to>
          <xdr:col>9</xdr:col>
          <xdr:colOff>704850</xdr:colOff>
          <xdr:row>4</xdr:row>
          <xdr:rowOff>647700</xdr:rowOff>
        </xdr:to>
        <xdr:sp macro="" textlink="">
          <xdr:nvSpPr>
            <xdr:cNvPr id="5307" name="Check Box 187" hidden="1">
              <a:extLst>
                <a:ext uri="{63B3BB69-23CF-44E3-9099-C40C66FF867C}">
                  <a14:compatExt spid="_x0000_s5307"/>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5</xdr:row>
          <xdr:rowOff>209550</xdr:rowOff>
        </xdr:from>
        <xdr:to>
          <xdr:col>8</xdr:col>
          <xdr:colOff>704850</xdr:colOff>
          <xdr:row>5</xdr:row>
          <xdr:rowOff>647700</xdr:rowOff>
        </xdr:to>
        <xdr:sp macro="" textlink="">
          <xdr:nvSpPr>
            <xdr:cNvPr id="5310" name="Check Box 190" hidden="1">
              <a:extLst>
                <a:ext uri="{63B3BB69-23CF-44E3-9099-C40C66FF867C}">
                  <a14:compatExt spid="_x0000_s531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5</xdr:row>
          <xdr:rowOff>209550</xdr:rowOff>
        </xdr:from>
        <xdr:to>
          <xdr:col>9</xdr:col>
          <xdr:colOff>704850</xdr:colOff>
          <xdr:row>5</xdr:row>
          <xdr:rowOff>647700</xdr:rowOff>
        </xdr:to>
        <xdr:sp macro="" textlink="">
          <xdr:nvSpPr>
            <xdr:cNvPr id="5311" name="Check Box 191" hidden="1">
              <a:extLst>
                <a:ext uri="{63B3BB69-23CF-44E3-9099-C40C66FF867C}">
                  <a14:compatExt spid="_x0000_s5311"/>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xdr:row>
          <xdr:rowOff>209550</xdr:rowOff>
        </xdr:from>
        <xdr:to>
          <xdr:col>8</xdr:col>
          <xdr:colOff>704850</xdr:colOff>
          <xdr:row>6</xdr:row>
          <xdr:rowOff>647700</xdr:rowOff>
        </xdr:to>
        <xdr:sp macro="" textlink="">
          <xdr:nvSpPr>
            <xdr:cNvPr id="5314" name="Check Box 194" hidden="1">
              <a:extLst>
                <a:ext uri="{63B3BB69-23CF-44E3-9099-C40C66FF867C}">
                  <a14:compatExt spid="_x0000_s5314"/>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xdr:row>
          <xdr:rowOff>209550</xdr:rowOff>
        </xdr:from>
        <xdr:to>
          <xdr:col>9</xdr:col>
          <xdr:colOff>704850</xdr:colOff>
          <xdr:row>6</xdr:row>
          <xdr:rowOff>647700</xdr:rowOff>
        </xdr:to>
        <xdr:sp macro="" textlink="">
          <xdr:nvSpPr>
            <xdr:cNvPr id="5315" name="Check Box 195" hidden="1">
              <a:extLst>
                <a:ext uri="{63B3BB69-23CF-44E3-9099-C40C66FF867C}">
                  <a14:compatExt spid="_x0000_s5315"/>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7</xdr:row>
          <xdr:rowOff>209550</xdr:rowOff>
        </xdr:from>
        <xdr:to>
          <xdr:col>8</xdr:col>
          <xdr:colOff>704850</xdr:colOff>
          <xdr:row>7</xdr:row>
          <xdr:rowOff>647700</xdr:rowOff>
        </xdr:to>
        <xdr:sp macro="" textlink="">
          <xdr:nvSpPr>
            <xdr:cNvPr id="5318" name="Check Box 198" hidden="1">
              <a:extLst>
                <a:ext uri="{63B3BB69-23CF-44E3-9099-C40C66FF867C}">
                  <a14:compatExt spid="_x0000_s5318"/>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7</xdr:row>
          <xdr:rowOff>209550</xdr:rowOff>
        </xdr:from>
        <xdr:to>
          <xdr:col>9</xdr:col>
          <xdr:colOff>704850</xdr:colOff>
          <xdr:row>7</xdr:row>
          <xdr:rowOff>647700</xdr:rowOff>
        </xdr:to>
        <xdr:sp macro="" textlink="">
          <xdr:nvSpPr>
            <xdr:cNvPr id="5319" name="Check Box 199" hidden="1">
              <a:extLst>
                <a:ext uri="{63B3BB69-23CF-44E3-9099-C40C66FF867C}">
                  <a14:compatExt spid="_x0000_s5319"/>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8</xdr:row>
          <xdr:rowOff>209550</xdr:rowOff>
        </xdr:from>
        <xdr:to>
          <xdr:col>8</xdr:col>
          <xdr:colOff>704850</xdr:colOff>
          <xdr:row>8</xdr:row>
          <xdr:rowOff>647700</xdr:rowOff>
        </xdr:to>
        <xdr:sp macro="" textlink="">
          <xdr:nvSpPr>
            <xdr:cNvPr id="5322" name="Check Box 202" hidden="1">
              <a:extLst>
                <a:ext uri="{63B3BB69-23CF-44E3-9099-C40C66FF867C}">
                  <a14:compatExt spid="_x0000_s5322"/>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8</xdr:row>
          <xdr:rowOff>209550</xdr:rowOff>
        </xdr:from>
        <xdr:to>
          <xdr:col>9</xdr:col>
          <xdr:colOff>704850</xdr:colOff>
          <xdr:row>8</xdr:row>
          <xdr:rowOff>647700</xdr:rowOff>
        </xdr:to>
        <xdr:sp macro="" textlink="">
          <xdr:nvSpPr>
            <xdr:cNvPr id="5323" name="Check Box 203" hidden="1">
              <a:extLst>
                <a:ext uri="{63B3BB69-23CF-44E3-9099-C40C66FF867C}">
                  <a14:compatExt spid="_x0000_s5323"/>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9</xdr:row>
          <xdr:rowOff>209550</xdr:rowOff>
        </xdr:from>
        <xdr:to>
          <xdr:col>8</xdr:col>
          <xdr:colOff>704850</xdr:colOff>
          <xdr:row>9</xdr:row>
          <xdr:rowOff>647700</xdr:rowOff>
        </xdr:to>
        <xdr:sp macro="" textlink="">
          <xdr:nvSpPr>
            <xdr:cNvPr id="5326" name="Check Box 206" hidden="1">
              <a:extLst>
                <a:ext uri="{63B3BB69-23CF-44E3-9099-C40C66FF867C}">
                  <a14:compatExt spid="_x0000_s5326"/>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xdr:row>
          <xdr:rowOff>209550</xdr:rowOff>
        </xdr:from>
        <xdr:to>
          <xdr:col>9</xdr:col>
          <xdr:colOff>704850</xdr:colOff>
          <xdr:row>9</xdr:row>
          <xdr:rowOff>647700</xdr:rowOff>
        </xdr:to>
        <xdr:sp macro="" textlink="">
          <xdr:nvSpPr>
            <xdr:cNvPr id="5327" name="Check Box 207" hidden="1">
              <a:extLst>
                <a:ext uri="{63B3BB69-23CF-44E3-9099-C40C66FF867C}">
                  <a14:compatExt spid="_x0000_s5327"/>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10</xdr:row>
          <xdr:rowOff>209550</xdr:rowOff>
        </xdr:from>
        <xdr:to>
          <xdr:col>8</xdr:col>
          <xdr:colOff>704850</xdr:colOff>
          <xdr:row>10</xdr:row>
          <xdr:rowOff>647700</xdr:rowOff>
        </xdr:to>
        <xdr:sp macro="" textlink="">
          <xdr:nvSpPr>
            <xdr:cNvPr id="5330" name="Check Box 210" hidden="1">
              <a:extLst>
                <a:ext uri="{63B3BB69-23CF-44E3-9099-C40C66FF867C}">
                  <a14:compatExt spid="_x0000_s533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10</xdr:row>
          <xdr:rowOff>209550</xdr:rowOff>
        </xdr:from>
        <xdr:to>
          <xdr:col>9</xdr:col>
          <xdr:colOff>704850</xdr:colOff>
          <xdr:row>10</xdr:row>
          <xdr:rowOff>647700</xdr:rowOff>
        </xdr:to>
        <xdr:sp macro="" textlink="">
          <xdr:nvSpPr>
            <xdr:cNvPr id="5331" name="Check Box 211" hidden="1">
              <a:extLst>
                <a:ext uri="{63B3BB69-23CF-44E3-9099-C40C66FF867C}">
                  <a14:compatExt spid="_x0000_s5331"/>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11</xdr:row>
          <xdr:rowOff>0</xdr:rowOff>
        </xdr:from>
        <xdr:to>
          <xdr:col>8</xdr:col>
          <xdr:colOff>704850</xdr:colOff>
          <xdr:row>12</xdr:row>
          <xdr:rowOff>0</xdr:rowOff>
        </xdr:to>
        <xdr:sp macro="" textlink="">
          <xdr:nvSpPr>
            <xdr:cNvPr id="5334" name="Check Box 214" hidden="1">
              <a:extLst>
                <a:ext uri="{63B3BB69-23CF-44E3-9099-C40C66FF867C}">
                  <a14:compatExt spid="_x0000_s5334"/>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11</xdr:row>
          <xdr:rowOff>0</xdr:rowOff>
        </xdr:from>
        <xdr:to>
          <xdr:col>9</xdr:col>
          <xdr:colOff>704850</xdr:colOff>
          <xdr:row>12</xdr:row>
          <xdr:rowOff>0</xdr:rowOff>
        </xdr:to>
        <xdr:sp macro="" textlink="">
          <xdr:nvSpPr>
            <xdr:cNvPr id="5335" name="Check Box 215" hidden="1">
              <a:extLst>
                <a:ext uri="{63B3BB69-23CF-44E3-9099-C40C66FF867C}">
                  <a14:compatExt spid="_x0000_s5335"/>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xdr:row>
          <xdr:rowOff>600075</xdr:rowOff>
        </xdr:from>
        <xdr:to>
          <xdr:col>1</xdr:col>
          <xdr:colOff>2752725</xdr:colOff>
          <xdr:row>2</xdr:row>
          <xdr:rowOff>1238250</xdr:rowOff>
        </xdr:to>
        <xdr:sp macro="" textlink="">
          <xdr:nvSpPr>
            <xdr:cNvPr id="5388" name="Check Box 268" descr="Mein Betrieb fällt unter die Störfallverordnung" hidden="1">
              <a:extLst>
                <a:ext uri="{63B3BB69-23CF-44E3-9099-C40C66FF867C}">
                  <a14:compatExt spid="_x0000_s5388"/>
                </a:ext>
              </a:extLst>
            </xdr:cNvPr>
            <xdr:cNvSpPr/>
          </xdr:nvSpPr>
          <xdr:spPr bwMode="auto">
            <a:xfrm>
              <a:off x="0" y="0"/>
              <a:ext cx="0" cy="0"/>
            </a:xfrm>
            <a:prstGeom prst="rect">
              <a:avLst/>
            </a:prstGeom>
            <a:solidFill>
              <a:srgbClr val="FFFFFF" mc:Ignorable="a14" a14:legacySpreadsheetColorIndex="9"/>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Mein Betrieb fällt unter die Störfallverordnung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xdr:row>
          <xdr:rowOff>123825</xdr:rowOff>
        </xdr:from>
        <xdr:to>
          <xdr:col>12</xdr:col>
          <xdr:colOff>685800</xdr:colOff>
          <xdr:row>4</xdr:row>
          <xdr:rowOff>657225</xdr:rowOff>
        </xdr:to>
        <xdr:sp macro="" textlink="">
          <xdr:nvSpPr>
            <xdr:cNvPr id="5391" name="Check Box 271" descr="freiwilliger LWR" hidden="1">
              <a:extLst>
                <a:ext uri="{63B3BB69-23CF-44E3-9099-C40C66FF867C}">
                  <a14:compatExt spid="_x0000_s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123825</xdr:rowOff>
        </xdr:from>
        <xdr:to>
          <xdr:col>12</xdr:col>
          <xdr:colOff>685800</xdr:colOff>
          <xdr:row>5</xdr:row>
          <xdr:rowOff>657225</xdr:rowOff>
        </xdr:to>
        <xdr:sp macro="" textlink="">
          <xdr:nvSpPr>
            <xdr:cNvPr id="5392" name="Check Box 272" hidden="1">
              <a:extLst>
                <a:ext uri="{63B3BB69-23CF-44E3-9099-C40C66FF867C}">
                  <a14:compatExt spid="_x0000_s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xdr:row>
          <xdr:rowOff>123825</xdr:rowOff>
        </xdr:from>
        <xdr:to>
          <xdr:col>12</xdr:col>
          <xdr:colOff>685800</xdr:colOff>
          <xdr:row>6</xdr:row>
          <xdr:rowOff>657225</xdr:rowOff>
        </xdr:to>
        <xdr:sp macro="" textlink="">
          <xdr:nvSpPr>
            <xdr:cNvPr id="5393" name="Check Box 273" hidden="1">
              <a:extLst>
                <a:ext uri="{63B3BB69-23CF-44E3-9099-C40C66FF867C}">
                  <a14:compatExt spid="_x0000_s5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xdr:row>
          <xdr:rowOff>123825</xdr:rowOff>
        </xdr:from>
        <xdr:to>
          <xdr:col>12</xdr:col>
          <xdr:colOff>685800</xdr:colOff>
          <xdr:row>7</xdr:row>
          <xdr:rowOff>657225</xdr:rowOff>
        </xdr:to>
        <xdr:sp macro="" textlink="">
          <xdr:nvSpPr>
            <xdr:cNvPr id="5394" name="Check Box 274" hidden="1">
              <a:extLst>
                <a:ext uri="{63B3BB69-23CF-44E3-9099-C40C66FF867C}">
                  <a14:compatExt spid="_x0000_s5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xdr:row>
          <xdr:rowOff>123825</xdr:rowOff>
        </xdr:from>
        <xdr:to>
          <xdr:col>12</xdr:col>
          <xdr:colOff>685800</xdr:colOff>
          <xdr:row>8</xdr:row>
          <xdr:rowOff>657225</xdr:rowOff>
        </xdr:to>
        <xdr:sp macro="" textlink="">
          <xdr:nvSpPr>
            <xdr:cNvPr id="5395" name="Check Box 275" hidden="1">
              <a:extLst>
                <a:ext uri="{63B3BB69-23CF-44E3-9099-C40C66FF867C}">
                  <a14:compatExt spid="_x0000_s5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xdr:row>
          <xdr:rowOff>123825</xdr:rowOff>
        </xdr:from>
        <xdr:to>
          <xdr:col>12</xdr:col>
          <xdr:colOff>685800</xdr:colOff>
          <xdr:row>9</xdr:row>
          <xdr:rowOff>657225</xdr:rowOff>
        </xdr:to>
        <xdr:sp macro="" textlink="">
          <xdr:nvSpPr>
            <xdr:cNvPr id="5396" name="Check Box 276" hidden="1">
              <a:extLst>
                <a:ext uri="{63B3BB69-23CF-44E3-9099-C40C66FF867C}">
                  <a14:compatExt spid="_x0000_s5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xdr:row>
          <xdr:rowOff>123825</xdr:rowOff>
        </xdr:from>
        <xdr:to>
          <xdr:col>12</xdr:col>
          <xdr:colOff>685800</xdr:colOff>
          <xdr:row>10</xdr:row>
          <xdr:rowOff>657225</xdr:rowOff>
        </xdr:to>
        <xdr:sp macro="" textlink="">
          <xdr:nvSpPr>
            <xdr:cNvPr id="5397" name="Check Box 277" hidden="1">
              <a:extLst>
                <a:ext uri="{63B3BB69-23CF-44E3-9099-C40C66FF867C}">
                  <a14:compatExt spid="_x0000_s5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xdr:row>
          <xdr:rowOff>123825</xdr:rowOff>
        </xdr:from>
        <xdr:to>
          <xdr:col>12</xdr:col>
          <xdr:colOff>685800</xdr:colOff>
          <xdr:row>11</xdr:row>
          <xdr:rowOff>657225</xdr:rowOff>
        </xdr:to>
        <xdr:sp macro="" textlink="">
          <xdr:nvSpPr>
            <xdr:cNvPr id="5398" name="Check Box 278" hidden="1">
              <a:extLst>
                <a:ext uri="{63B3BB69-23CF-44E3-9099-C40C66FF867C}">
                  <a14:compatExt spid="_x0000_s5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xdr:twoCellAnchor>
    <xdr:from>
      <xdr:col>1</xdr:col>
      <xdr:colOff>2638425</xdr:colOff>
      <xdr:row>2</xdr:row>
      <xdr:rowOff>6804</xdr:rowOff>
    </xdr:from>
    <xdr:to>
      <xdr:col>1</xdr:col>
      <xdr:colOff>2886075</xdr:colOff>
      <xdr:row>2</xdr:row>
      <xdr:rowOff>397329</xdr:rowOff>
    </xdr:to>
    <xdr:sp macro="" textlink="">
      <xdr:nvSpPr>
        <xdr:cNvPr id="3" name="Textfeld 2"/>
        <xdr:cNvSpPr txBox="1"/>
      </xdr:nvSpPr>
      <xdr:spPr>
        <a:xfrm>
          <a:off x="2835729" y="112259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2</xdr:col>
      <xdr:colOff>514350</xdr:colOff>
      <xdr:row>2</xdr:row>
      <xdr:rowOff>0</xdr:rowOff>
    </xdr:from>
    <xdr:to>
      <xdr:col>3</xdr:col>
      <xdr:colOff>0</xdr:colOff>
      <xdr:row>2</xdr:row>
      <xdr:rowOff>390525</xdr:rowOff>
    </xdr:to>
    <xdr:sp macro="" textlink="">
      <xdr:nvSpPr>
        <xdr:cNvPr id="69" name="Textfeld 68"/>
        <xdr:cNvSpPr txBox="1"/>
      </xdr:nvSpPr>
      <xdr:spPr>
        <a:xfrm>
          <a:off x="3609975" y="1114425"/>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3</xdr:col>
      <xdr:colOff>507546</xdr:colOff>
      <xdr:row>2</xdr:row>
      <xdr:rowOff>4083</xdr:rowOff>
    </xdr:from>
    <xdr:to>
      <xdr:col>3</xdr:col>
      <xdr:colOff>755196</xdr:colOff>
      <xdr:row>2</xdr:row>
      <xdr:rowOff>394608</xdr:rowOff>
    </xdr:to>
    <xdr:sp macro="" textlink="">
      <xdr:nvSpPr>
        <xdr:cNvPr id="70" name="Textfeld 69"/>
        <xdr:cNvSpPr txBox="1"/>
      </xdr:nvSpPr>
      <xdr:spPr>
        <a:xfrm>
          <a:off x="4365171" y="1119869"/>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4</xdr:col>
      <xdr:colOff>504825</xdr:colOff>
      <xdr:row>2</xdr:row>
      <xdr:rowOff>4083</xdr:rowOff>
    </xdr:from>
    <xdr:to>
      <xdr:col>4</xdr:col>
      <xdr:colOff>752475</xdr:colOff>
      <xdr:row>2</xdr:row>
      <xdr:rowOff>394608</xdr:rowOff>
    </xdr:to>
    <xdr:sp macro="" textlink="">
      <xdr:nvSpPr>
        <xdr:cNvPr id="71" name="Textfeld 70"/>
        <xdr:cNvSpPr txBox="1"/>
      </xdr:nvSpPr>
      <xdr:spPr>
        <a:xfrm>
          <a:off x="5124450" y="1119869"/>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5</xdr:col>
      <xdr:colOff>507546</xdr:colOff>
      <xdr:row>2</xdr:row>
      <xdr:rowOff>6804</xdr:rowOff>
    </xdr:from>
    <xdr:to>
      <xdr:col>5</xdr:col>
      <xdr:colOff>755196</xdr:colOff>
      <xdr:row>2</xdr:row>
      <xdr:rowOff>397329</xdr:rowOff>
    </xdr:to>
    <xdr:sp macro="" textlink="">
      <xdr:nvSpPr>
        <xdr:cNvPr id="72" name="Textfeld 71"/>
        <xdr:cNvSpPr txBox="1"/>
      </xdr:nvSpPr>
      <xdr:spPr>
        <a:xfrm>
          <a:off x="5889171" y="112259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6</xdr:col>
      <xdr:colOff>786492</xdr:colOff>
      <xdr:row>2</xdr:row>
      <xdr:rowOff>10887</xdr:rowOff>
    </xdr:from>
    <xdr:to>
      <xdr:col>6</xdr:col>
      <xdr:colOff>1034142</xdr:colOff>
      <xdr:row>2</xdr:row>
      <xdr:rowOff>401412</xdr:rowOff>
    </xdr:to>
    <xdr:sp macro="" textlink="">
      <xdr:nvSpPr>
        <xdr:cNvPr id="73" name="Textfeld 72"/>
        <xdr:cNvSpPr txBox="1"/>
      </xdr:nvSpPr>
      <xdr:spPr>
        <a:xfrm>
          <a:off x="6930117" y="1126673"/>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7</xdr:col>
      <xdr:colOff>786492</xdr:colOff>
      <xdr:row>2</xdr:row>
      <xdr:rowOff>4083</xdr:rowOff>
    </xdr:from>
    <xdr:to>
      <xdr:col>7</xdr:col>
      <xdr:colOff>1034142</xdr:colOff>
      <xdr:row>2</xdr:row>
      <xdr:rowOff>394608</xdr:rowOff>
    </xdr:to>
    <xdr:sp macro="" textlink="">
      <xdr:nvSpPr>
        <xdr:cNvPr id="74" name="Textfeld 73"/>
        <xdr:cNvSpPr txBox="1"/>
      </xdr:nvSpPr>
      <xdr:spPr>
        <a:xfrm>
          <a:off x="7977867" y="1119869"/>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8</xdr:col>
      <xdr:colOff>783771</xdr:colOff>
      <xdr:row>2</xdr:row>
      <xdr:rowOff>8166</xdr:rowOff>
    </xdr:from>
    <xdr:to>
      <xdr:col>8</xdr:col>
      <xdr:colOff>1031421</xdr:colOff>
      <xdr:row>2</xdr:row>
      <xdr:rowOff>398691</xdr:rowOff>
    </xdr:to>
    <xdr:sp macro="" textlink="">
      <xdr:nvSpPr>
        <xdr:cNvPr id="75" name="Textfeld 74"/>
        <xdr:cNvSpPr txBox="1"/>
      </xdr:nvSpPr>
      <xdr:spPr>
        <a:xfrm>
          <a:off x="9022896" y="1123952"/>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9</xdr:col>
      <xdr:colOff>783771</xdr:colOff>
      <xdr:row>2</xdr:row>
      <xdr:rowOff>13608</xdr:rowOff>
    </xdr:from>
    <xdr:to>
      <xdr:col>9</xdr:col>
      <xdr:colOff>1031421</xdr:colOff>
      <xdr:row>2</xdr:row>
      <xdr:rowOff>404133</xdr:rowOff>
    </xdr:to>
    <xdr:sp macro="" textlink="">
      <xdr:nvSpPr>
        <xdr:cNvPr id="76" name="Textfeld 75"/>
        <xdr:cNvSpPr txBox="1"/>
      </xdr:nvSpPr>
      <xdr:spPr>
        <a:xfrm>
          <a:off x="10070646" y="1129394"/>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10</xdr:col>
      <xdr:colOff>3145971</xdr:colOff>
      <xdr:row>2</xdr:row>
      <xdr:rowOff>6804</xdr:rowOff>
    </xdr:from>
    <xdr:to>
      <xdr:col>10</xdr:col>
      <xdr:colOff>3393621</xdr:colOff>
      <xdr:row>2</xdr:row>
      <xdr:rowOff>397329</xdr:rowOff>
    </xdr:to>
    <xdr:sp macro="" textlink="">
      <xdr:nvSpPr>
        <xdr:cNvPr id="77" name="Textfeld 76"/>
        <xdr:cNvSpPr txBox="1"/>
      </xdr:nvSpPr>
      <xdr:spPr>
        <a:xfrm>
          <a:off x="13480596" y="112259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11</xdr:col>
      <xdr:colOff>631371</xdr:colOff>
      <xdr:row>2</xdr:row>
      <xdr:rowOff>4083</xdr:rowOff>
    </xdr:from>
    <xdr:to>
      <xdr:col>11</xdr:col>
      <xdr:colOff>879021</xdr:colOff>
      <xdr:row>2</xdr:row>
      <xdr:rowOff>394608</xdr:rowOff>
    </xdr:to>
    <xdr:sp macro="" textlink="">
      <xdr:nvSpPr>
        <xdr:cNvPr id="78" name="Textfeld 77"/>
        <xdr:cNvSpPr txBox="1"/>
      </xdr:nvSpPr>
      <xdr:spPr>
        <a:xfrm>
          <a:off x="14374585" y="1119869"/>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12</xdr:col>
      <xdr:colOff>650421</xdr:colOff>
      <xdr:row>2</xdr:row>
      <xdr:rowOff>13608</xdr:rowOff>
    </xdr:from>
    <xdr:to>
      <xdr:col>12</xdr:col>
      <xdr:colOff>898071</xdr:colOff>
      <xdr:row>2</xdr:row>
      <xdr:rowOff>404133</xdr:rowOff>
    </xdr:to>
    <xdr:sp macro="" textlink="">
      <xdr:nvSpPr>
        <xdr:cNvPr id="79" name="Textfeld 78"/>
        <xdr:cNvSpPr txBox="1"/>
      </xdr:nvSpPr>
      <xdr:spPr>
        <a:xfrm>
          <a:off x="15291707" y="1129394"/>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xdr:col>
      <xdr:colOff>9525</xdr:colOff>
      <xdr:row>0</xdr:row>
      <xdr:rowOff>9525</xdr:rowOff>
    </xdr:from>
    <xdr:to>
      <xdr:col>1</xdr:col>
      <xdr:colOff>257175</xdr:colOff>
      <xdr:row>0</xdr:row>
      <xdr:rowOff>400050</xdr:rowOff>
    </xdr:to>
    <xdr:sp macro="" textlink="">
      <xdr:nvSpPr>
        <xdr:cNvPr id="80" name="Textfeld 79"/>
        <xdr:cNvSpPr txBox="1"/>
      </xdr:nvSpPr>
      <xdr:spPr>
        <a:xfrm>
          <a:off x="209550" y="9525"/>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mc:AlternateContent xmlns:mc="http://schemas.openxmlformats.org/markup-compatibility/2006">
    <mc:Choice xmlns:a14="http://schemas.microsoft.com/office/drawing/2010/main" Requires="a14">
      <xdr:twoCellAnchor editAs="oneCell">
        <xdr:from>
          <xdr:col>12</xdr:col>
          <xdr:colOff>9525</xdr:colOff>
          <xdr:row>12</xdr:row>
          <xdr:rowOff>123825</xdr:rowOff>
        </xdr:from>
        <xdr:to>
          <xdr:col>12</xdr:col>
          <xdr:colOff>685800</xdr:colOff>
          <xdr:row>12</xdr:row>
          <xdr:rowOff>657225</xdr:rowOff>
        </xdr:to>
        <xdr:sp macro="" textlink="">
          <xdr:nvSpPr>
            <xdr:cNvPr id="5414" name="Check Box 294" hidden="1">
              <a:extLst>
                <a:ext uri="{63B3BB69-23CF-44E3-9099-C40C66FF867C}">
                  <a14:compatExt spid="_x0000_s5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13</xdr:row>
          <xdr:rowOff>123825</xdr:rowOff>
        </xdr:from>
        <xdr:to>
          <xdr:col>12</xdr:col>
          <xdr:colOff>685800</xdr:colOff>
          <xdr:row>13</xdr:row>
          <xdr:rowOff>657225</xdr:rowOff>
        </xdr:to>
        <xdr:sp macro="" textlink="">
          <xdr:nvSpPr>
            <xdr:cNvPr id="5415" name="Check Box 295" hidden="1">
              <a:extLst>
                <a:ext uri="{63B3BB69-23CF-44E3-9099-C40C66FF867C}">
                  <a14:compatExt spid="_x0000_s5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123825</xdr:rowOff>
        </xdr:from>
        <xdr:to>
          <xdr:col>12</xdr:col>
          <xdr:colOff>685800</xdr:colOff>
          <xdr:row>14</xdr:row>
          <xdr:rowOff>657225</xdr:rowOff>
        </xdr:to>
        <xdr:sp macro="" textlink="">
          <xdr:nvSpPr>
            <xdr:cNvPr id="5416" name="Check Box 296" hidden="1">
              <a:extLst>
                <a:ext uri="{63B3BB69-23CF-44E3-9099-C40C66FF867C}">
                  <a14:compatExt spid="_x0000_s5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123825</xdr:rowOff>
        </xdr:from>
        <xdr:to>
          <xdr:col>12</xdr:col>
          <xdr:colOff>685800</xdr:colOff>
          <xdr:row>15</xdr:row>
          <xdr:rowOff>657225</xdr:rowOff>
        </xdr:to>
        <xdr:sp macro="" textlink="">
          <xdr:nvSpPr>
            <xdr:cNvPr id="5417" name="Check Box 297" hidden="1">
              <a:extLst>
                <a:ext uri="{63B3BB69-23CF-44E3-9099-C40C66FF867C}">
                  <a14:compatExt spid="_x0000_s5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123825</xdr:rowOff>
        </xdr:from>
        <xdr:to>
          <xdr:col>12</xdr:col>
          <xdr:colOff>685800</xdr:colOff>
          <xdr:row>16</xdr:row>
          <xdr:rowOff>657225</xdr:rowOff>
        </xdr:to>
        <xdr:sp macro="" textlink="">
          <xdr:nvSpPr>
            <xdr:cNvPr id="5418" name="Check Box 298" hidden="1">
              <a:extLst>
                <a:ext uri="{63B3BB69-23CF-44E3-9099-C40C66FF867C}">
                  <a14:compatExt spid="_x0000_s5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17</xdr:row>
          <xdr:rowOff>123825</xdr:rowOff>
        </xdr:from>
        <xdr:to>
          <xdr:col>12</xdr:col>
          <xdr:colOff>685800</xdr:colOff>
          <xdr:row>17</xdr:row>
          <xdr:rowOff>657225</xdr:rowOff>
        </xdr:to>
        <xdr:sp macro="" textlink="">
          <xdr:nvSpPr>
            <xdr:cNvPr id="5419" name="Check Box 299" hidden="1">
              <a:extLst>
                <a:ext uri="{63B3BB69-23CF-44E3-9099-C40C66FF867C}">
                  <a14:compatExt spid="_x0000_s5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12</xdr:row>
          <xdr:rowOff>0</xdr:rowOff>
        </xdr:from>
        <xdr:to>
          <xdr:col>8</xdr:col>
          <xdr:colOff>704850</xdr:colOff>
          <xdr:row>13</xdr:row>
          <xdr:rowOff>0</xdr:rowOff>
        </xdr:to>
        <xdr:sp macro="" textlink="">
          <xdr:nvSpPr>
            <xdr:cNvPr id="5421" name="Check Box 301" hidden="1">
              <a:extLst>
                <a:ext uri="{63B3BB69-23CF-44E3-9099-C40C66FF867C}">
                  <a14:compatExt spid="_x0000_s5421"/>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9</xdr:col>
          <xdr:colOff>704850</xdr:colOff>
          <xdr:row>13</xdr:row>
          <xdr:rowOff>0</xdr:rowOff>
        </xdr:to>
        <xdr:sp macro="" textlink="">
          <xdr:nvSpPr>
            <xdr:cNvPr id="5422" name="Check Box 302" hidden="1">
              <a:extLst>
                <a:ext uri="{63B3BB69-23CF-44E3-9099-C40C66FF867C}">
                  <a14:compatExt spid="_x0000_s5422"/>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13</xdr:row>
          <xdr:rowOff>0</xdr:rowOff>
        </xdr:from>
        <xdr:to>
          <xdr:col>8</xdr:col>
          <xdr:colOff>704850</xdr:colOff>
          <xdr:row>14</xdr:row>
          <xdr:rowOff>0</xdr:rowOff>
        </xdr:to>
        <xdr:sp macro="" textlink="">
          <xdr:nvSpPr>
            <xdr:cNvPr id="5423" name="Check Box 303" hidden="1">
              <a:extLst>
                <a:ext uri="{63B3BB69-23CF-44E3-9099-C40C66FF867C}">
                  <a14:compatExt spid="_x0000_s5423"/>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13</xdr:row>
          <xdr:rowOff>0</xdr:rowOff>
        </xdr:from>
        <xdr:to>
          <xdr:col>9</xdr:col>
          <xdr:colOff>704850</xdr:colOff>
          <xdr:row>14</xdr:row>
          <xdr:rowOff>0</xdr:rowOff>
        </xdr:to>
        <xdr:sp macro="" textlink="">
          <xdr:nvSpPr>
            <xdr:cNvPr id="5424" name="Check Box 304" hidden="1">
              <a:extLst>
                <a:ext uri="{63B3BB69-23CF-44E3-9099-C40C66FF867C}">
                  <a14:compatExt spid="_x0000_s5424"/>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14</xdr:row>
          <xdr:rowOff>0</xdr:rowOff>
        </xdr:from>
        <xdr:to>
          <xdr:col>8</xdr:col>
          <xdr:colOff>704850</xdr:colOff>
          <xdr:row>15</xdr:row>
          <xdr:rowOff>0</xdr:rowOff>
        </xdr:to>
        <xdr:sp macro="" textlink="">
          <xdr:nvSpPr>
            <xdr:cNvPr id="5425" name="Check Box 305" hidden="1">
              <a:extLst>
                <a:ext uri="{63B3BB69-23CF-44E3-9099-C40C66FF867C}">
                  <a14:compatExt spid="_x0000_s5425"/>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xdr:row>
          <xdr:rowOff>0</xdr:rowOff>
        </xdr:from>
        <xdr:to>
          <xdr:col>9</xdr:col>
          <xdr:colOff>704850</xdr:colOff>
          <xdr:row>15</xdr:row>
          <xdr:rowOff>0</xdr:rowOff>
        </xdr:to>
        <xdr:sp macro="" textlink="">
          <xdr:nvSpPr>
            <xdr:cNvPr id="5426" name="Check Box 306" hidden="1">
              <a:extLst>
                <a:ext uri="{63B3BB69-23CF-44E3-9099-C40C66FF867C}">
                  <a14:compatExt spid="_x0000_s5426"/>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15</xdr:row>
          <xdr:rowOff>0</xdr:rowOff>
        </xdr:from>
        <xdr:to>
          <xdr:col>8</xdr:col>
          <xdr:colOff>704850</xdr:colOff>
          <xdr:row>16</xdr:row>
          <xdr:rowOff>0</xdr:rowOff>
        </xdr:to>
        <xdr:sp macro="" textlink="">
          <xdr:nvSpPr>
            <xdr:cNvPr id="5427" name="Check Box 307" hidden="1">
              <a:extLst>
                <a:ext uri="{63B3BB69-23CF-44E3-9099-C40C66FF867C}">
                  <a14:compatExt spid="_x0000_s5427"/>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15</xdr:row>
          <xdr:rowOff>0</xdr:rowOff>
        </xdr:from>
        <xdr:to>
          <xdr:col>9</xdr:col>
          <xdr:colOff>704850</xdr:colOff>
          <xdr:row>16</xdr:row>
          <xdr:rowOff>0</xdr:rowOff>
        </xdr:to>
        <xdr:sp macro="" textlink="">
          <xdr:nvSpPr>
            <xdr:cNvPr id="5428" name="Check Box 308" hidden="1">
              <a:extLst>
                <a:ext uri="{63B3BB69-23CF-44E3-9099-C40C66FF867C}">
                  <a14:compatExt spid="_x0000_s5428"/>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16</xdr:row>
          <xdr:rowOff>0</xdr:rowOff>
        </xdr:from>
        <xdr:to>
          <xdr:col>8</xdr:col>
          <xdr:colOff>704850</xdr:colOff>
          <xdr:row>17</xdr:row>
          <xdr:rowOff>0</xdr:rowOff>
        </xdr:to>
        <xdr:sp macro="" textlink="">
          <xdr:nvSpPr>
            <xdr:cNvPr id="5429" name="Check Box 309" hidden="1">
              <a:extLst>
                <a:ext uri="{63B3BB69-23CF-44E3-9099-C40C66FF867C}">
                  <a14:compatExt spid="_x0000_s5429"/>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17</xdr:row>
          <xdr:rowOff>0</xdr:rowOff>
        </xdr:from>
        <xdr:to>
          <xdr:col>8</xdr:col>
          <xdr:colOff>704850</xdr:colOff>
          <xdr:row>18</xdr:row>
          <xdr:rowOff>0</xdr:rowOff>
        </xdr:to>
        <xdr:sp macro="" textlink="">
          <xdr:nvSpPr>
            <xdr:cNvPr id="5430" name="Check Box 310" hidden="1">
              <a:extLst>
                <a:ext uri="{63B3BB69-23CF-44E3-9099-C40C66FF867C}">
                  <a14:compatExt spid="_x0000_s543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16</xdr:row>
          <xdr:rowOff>0</xdr:rowOff>
        </xdr:from>
        <xdr:to>
          <xdr:col>9</xdr:col>
          <xdr:colOff>704850</xdr:colOff>
          <xdr:row>17</xdr:row>
          <xdr:rowOff>0</xdr:rowOff>
        </xdr:to>
        <xdr:sp macro="" textlink="">
          <xdr:nvSpPr>
            <xdr:cNvPr id="5432" name="Check Box 312" hidden="1">
              <a:extLst>
                <a:ext uri="{63B3BB69-23CF-44E3-9099-C40C66FF867C}">
                  <a14:compatExt spid="_x0000_s5432"/>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17</xdr:row>
          <xdr:rowOff>0</xdr:rowOff>
        </xdr:from>
        <xdr:to>
          <xdr:col>9</xdr:col>
          <xdr:colOff>704850</xdr:colOff>
          <xdr:row>18</xdr:row>
          <xdr:rowOff>0</xdr:rowOff>
        </xdr:to>
        <xdr:sp macro="" textlink="">
          <xdr:nvSpPr>
            <xdr:cNvPr id="5433" name="Check Box 313" hidden="1">
              <a:extLst>
                <a:ext uri="{63B3BB69-23CF-44E3-9099-C40C66FF867C}">
                  <a14:compatExt spid="_x0000_s5433"/>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xdr:twoCellAnchor>
    <xdr:from>
      <xdr:col>1</xdr:col>
      <xdr:colOff>2609850</xdr:colOff>
      <xdr:row>19</xdr:row>
      <xdr:rowOff>7329</xdr:rowOff>
    </xdr:from>
    <xdr:to>
      <xdr:col>1</xdr:col>
      <xdr:colOff>2878016</xdr:colOff>
      <xdr:row>19</xdr:row>
      <xdr:rowOff>304801</xdr:rowOff>
    </xdr:to>
    <xdr:sp macro="" textlink="">
      <xdr:nvSpPr>
        <xdr:cNvPr id="59" name="Textfeld 58"/>
        <xdr:cNvSpPr txBox="1"/>
      </xdr:nvSpPr>
      <xdr:spPr>
        <a:xfrm>
          <a:off x="2809875" y="14390079"/>
          <a:ext cx="268166" cy="297472"/>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CH" sz="2000" b="1">
              <a:solidFill>
                <a:schemeClr val="bg1"/>
              </a:solidFill>
              <a:latin typeface="+mj-lt"/>
              <a:cs typeface="Arial" panose="020B0604020202020204" pitchFamily="34" charset="0"/>
            </a:rPr>
            <a:t>i</a:t>
          </a:r>
        </a:p>
      </xdr:txBody>
    </xdr:sp>
    <xdr:clientData fLock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1</xdr:col>
          <xdr:colOff>2609850</xdr:colOff>
          <xdr:row>28</xdr:row>
          <xdr:rowOff>180975</xdr:rowOff>
        </xdr:to>
        <xdr:sp macro="" textlink="">
          <xdr:nvSpPr>
            <xdr:cNvPr id="6145" name="Check Box 1" descr="Ich bestätige, dass alle Eingaben richtig sind" hidden="1">
              <a:extLst>
                <a:ext uri="{63B3BB69-23CF-44E3-9099-C40C66FF867C}">
                  <a14:compatExt spid="_x0000_s6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Ich bestätige, das alle Eingaben richtig sind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xdr:row>
          <xdr:rowOff>19050</xdr:rowOff>
        </xdr:from>
        <xdr:to>
          <xdr:col>12</xdr:col>
          <xdr:colOff>2981325</xdr:colOff>
          <xdr:row>3</xdr:row>
          <xdr:rowOff>400050</xdr:rowOff>
        </xdr:to>
        <xdr:sp macro="" textlink="">
          <xdr:nvSpPr>
            <xdr:cNvPr id="6172" name="CheckBox1" hidden="1">
              <a:extLst>
                <a:ext uri="{63B3BB69-23CF-44E3-9099-C40C66FF867C}">
                  <a14:compatExt spid="_x0000_s61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12</xdr:col>
      <xdr:colOff>3718983</xdr:colOff>
      <xdr:row>3</xdr:row>
      <xdr:rowOff>20108</xdr:rowOff>
    </xdr:from>
    <xdr:to>
      <xdr:col>12</xdr:col>
      <xdr:colOff>3966633</xdr:colOff>
      <xdr:row>3</xdr:row>
      <xdr:rowOff>401108</xdr:rowOff>
    </xdr:to>
    <xdr:sp macro="" textlink="">
      <xdr:nvSpPr>
        <xdr:cNvPr id="5" name="Textfeld 4"/>
        <xdr:cNvSpPr txBox="1"/>
      </xdr:nvSpPr>
      <xdr:spPr>
        <a:xfrm>
          <a:off x="14329833" y="3258608"/>
          <a:ext cx="247650" cy="381000"/>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xdr:col>
      <xdr:colOff>2447926</xdr:colOff>
      <xdr:row>2</xdr:row>
      <xdr:rowOff>8466</xdr:rowOff>
    </xdr:from>
    <xdr:to>
      <xdr:col>1</xdr:col>
      <xdr:colOff>2699926</xdr:colOff>
      <xdr:row>2</xdr:row>
      <xdr:rowOff>398991</xdr:rowOff>
    </xdr:to>
    <xdr:sp macro="" textlink="">
      <xdr:nvSpPr>
        <xdr:cNvPr id="6" name="Textfeld 5"/>
        <xdr:cNvSpPr txBox="1"/>
      </xdr:nvSpPr>
      <xdr:spPr>
        <a:xfrm>
          <a:off x="2686051"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4</xdr:col>
      <xdr:colOff>486833</xdr:colOff>
      <xdr:row>2</xdr:row>
      <xdr:rowOff>8466</xdr:rowOff>
    </xdr:from>
    <xdr:to>
      <xdr:col>5</xdr:col>
      <xdr:colOff>24458</xdr:colOff>
      <xdr:row>2</xdr:row>
      <xdr:rowOff>398991</xdr:rowOff>
    </xdr:to>
    <xdr:sp macro="" textlink="">
      <xdr:nvSpPr>
        <xdr:cNvPr id="7" name="Textfeld 6"/>
        <xdr:cNvSpPr txBox="1"/>
      </xdr:nvSpPr>
      <xdr:spPr>
        <a:xfrm>
          <a:off x="5335058"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5</xdr:col>
      <xdr:colOff>443440</xdr:colOff>
      <xdr:row>2</xdr:row>
      <xdr:rowOff>8466</xdr:rowOff>
    </xdr:from>
    <xdr:to>
      <xdr:col>5</xdr:col>
      <xdr:colOff>695325</xdr:colOff>
      <xdr:row>2</xdr:row>
      <xdr:rowOff>398991</xdr:rowOff>
    </xdr:to>
    <xdr:sp macro="" textlink="">
      <xdr:nvSpPr>
        <xdr:cNvPr id="8" name="Textfeld 7"/>
        <xdr:cNvSpPr txBox="1"/>
      </xdr:nvSpPr>
      <xdr:spPr>
        <a:xfrm>
          <a:off x="6006040" y="1189566"/>
          <a:ext cx="251885"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7</xdr:col>
      <xdr:colOff>1077383</xdr:colOff>
      <xdr:row>2</xdr:row>
      <xdr:rowOff>8466</xdr:rowOff>
    </xdr:from>
    <xdr:to>
      <xdr:col>7</xdr:col>
      <xdr:colOff>1329383</xdr:colOff>
      <xdr:row>2</xdr:row>
      <xdr:rowOff>398991</xdr:rowOff>
    </xdr:to>
    <xdr:sp macro="" textlink="">
      <xdr:nvSpPr>
        <xdr:cNvPr id="9" name="Textfeld 8"/>
        <xdr:cNvSpPr txBox="1"/>
      </xdr:nvSpPr>
      <xdr:spPr>
        <a:xfrm>
          <a:off x="7354358"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8</xdr:col>
      <xdr:colOff>470957</xdr:colOff>
      <xdr:row>2</xdr:row>
      <xdr:rowOff>8466</xdr:rowOff>
    </xdr:from>
    <xdr:to>
      <xdr:col>9</xdr:col>
      <xdr:colOff>8582</xdr:colOff>
      <xdr:row>2</xdr:row>
      <xdr:rowOff>398991</xdr:rowOff>
    </xdr:to>
    <xdr:sp macro="" textlink="">
      <xdr:nvSpPr>
        <xdr:cNvPr id="10" name="Textfeld 9"/>
        <xdr:cNvSpPr txBox="1"/>
      </xdr:nvSpPr>
      <xdr:spPr>
        <a:xfrm>
          <a:off x="8090957"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9</xdr:col>
      <xdr:colOff>469900</xdr:colOff>
      <xdr:row>2</xdr:row>
      <xdr:rowOff>8466</xdr:rowOff>
    </xdr:from>
    <xdr:to>
      <xdr:col>10</xdr:col>
      <xdr:colOff>7525</xdr:colOff>
      <xdr:row>2</xdr:row>
      <xdr:rowOff>398991</xdr:rowOff>
    </xdr:to>
    <xdr:sp macro="" textlink="">
      <xdr:nvSpPr>
        <xdr:cNvPr id="11" name="Textfeld 10"/>
        <xdr:cNvSpPr txBox="1"/>
      </xdr:nvSpPr>
      <xdr:spPr>
        <a:xfrm>
          <a:off x="8804275"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10</xdr:col>
      <xdr:colOff>440265</xdr:colOff>
      <xdr:row>2</xdr:row>
      <xdr:rowOff>8466</xdr:rowOff>
    </xdr:from>
    <xdr:to>
      <xdr:col>10</xdr:col>
      <xdr:colOff>692265</xdr:colOff>
      <xdr:row>2</xdr:row>
      <xdr:rowOff>398991</xdr:rowOff>
    </xdr:to>
    <xdr:sp macro="" textlink="">
      <xdr:nvSpPr>
        <xdr:cNvPr id="12" name="Textfeld 11"/>
        <xdr:cNvSpPr txBox="1"/>
      </xdr:nvSpPr>
      <xdr:spPr>
        <a:xfrm>
          <a:off x="9489015"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11</xdr:col>
      <xdr:colOff>582084</xdr:colOff>
      <xdr:row>2</xdr:row>
      <xdr:rowOff>8466</xdr:rowOff>
    </xdr:from>
    <xdr:to>
      <xdr:col>11</xdr:col>
      <xdr:colOff>834084</xdr:colOff>
      <xdr:row>2</xdr:row>
      <xdr:rowOff>398991</xdr:rowOff>
    </xdr:to>
    <xdr:sp macro="" textlink="">
      <xdr:nvSpPr>
        <xdr:cNvPr id="13" name="Textfeld 12"/>
        <xdr:cNvSpPr txBox="1"/>
      </xdr:nvSpPr>
      <xdr:spPr>
        <a:xfrm>
          <a:off x="10345209"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12</xdr:col>
      <xdr:colOff>3718983</xdr:colOff>
      <xdr:row>2</xdr:row>
      <xdr:rowOff>8466</xdr:rowOff>
    </xdr:from>
    <xdr:to>
      <xdr:col>12</xdr:col>
      <xdr:colOff>3970983</xdr:colOff>
      <xdr:row>2</xdr:row>
      <xdr:rowOff>398991</xdr:rowOff>
    </xdr:to>
    <xdr:sp macro="" textlink="">
      <xdr:nvSpPr>
        <xdr:cNvPr id="14" name="Textfeld 13"/>
        <xdr:cNvSpPr txBox="1"/>
      </xdr:nvSpPr>
      <xdr:spPr>
        <a:xfrm>
          <a:off x="14329833"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13</xdr:col>
      <xdr:colOff>808566</xdr:colOff>
      <xdr:row>2</xdr:row>
      <xdr:rowOff>8466</xdr:rowOff>
    </xdr:from>
    <xdr:to>
      <xdr:col>13</xdr:col>
      <xdr:colOff>1060566</xdr:colOff>
      <xdr:row>2</xdr:row>
      <xdr:rowOff>398991</xdr:rowOff>
    </xdr:to>
    <xdr:sp macro="" textlink="">
      <xdr:nvSpPr>
        <xdr:cNvPr id="15" name="Textfeld 14"/>
        <xdr:cNvSpPr txBox="1"/>
      </xdr:nvSpPr>
      <xdr:spPr>
        <a:xfrm>
          <a:off x="15400866"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14</xdr:col>
      <xdr:colOff>465667</xdr:colOff>
      <xdr:row>2</xdr:row>
      <xdr:rowOff>8466</xdr:rowOff>
    </xdr:from>
    <xdr:to>
      <xdr:col>15</xdr:col>
      <xdr:colOff>3292</xdr:colOff>
      <xdr:row>2</xdr:row>
      <xdr:rowOff>398991</xdr:rowOff>
    </xdr:to>
    <xdr:sp macro="" textlink="">
      <xdr:nvSpPr>
        <xdr:cNvPr id="16" name="Textfeld 15"/>
        <xdr:cNvSpPr txBox="1"/>
      </xdr:nvSpPr>
      <xdr:spPr>
        <a:xfrm>
          <a:off x="16124767"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15</xdr:col>
      <xdr:colOff>461433</xdr:colOff>
      <xdr:row>2</xdr:row>
      <xdr:rowOff>8466</xdr:rowOff>
    </xdr:from>
    <xdr:to>
      <xdr:col>15</xdr:col>
      <xdr:colOff>713433</xdr:colOff>
      <xdr:row>2</xdr:row>
      <xdr:rowOff>398991</xdr:rowOff>
    </xdr:to>
    <xdr:sp macro="" textlink="">
      <xdr:nvSpPr>
        <xdr:cNvPr id="17" name="Textfeld 16"/>
        <xdr:cNvSpPr txBox="1"/>
      </xdr:nvSpPr>
      <xdr:spPr>
        <a:xfrm>
          <a:off x="16834908"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16</xdr:col>
      <xdr:colOff>2791884</xdr:colOff>
      <xdr:row>2</xdr:row>
      <xdr:rowOff>8466</xdr:rowOff>
    </xdr:from>
    <xdr:to>
      <xdr:col>16</xdr:col>
      <xdr:colOff>3043884</xdr:colOff>
      <xdr:row>2</xdr:row>
      <xdr:rowOff>398991</xdr:rowOff>
    </xdr:to>
    <xdr:sp macro="" textlink="">
      <xdr:nvSpPr>
        <xdr:cNvPr id="18" name="Textfeld 17"/>
        <xdr:cNvSpPr txBox="1"/>
      </xdr:nvSpPr>
      <xdr:spPr>
        <a:xfrm>
          <a:off x="19879734"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17</xdr:col>
      <xdr:colOff>2783417</xdr:colOff>
      <xdr:row>2</xdr:row>
      <xdr:rowOff>8466</xdr:rowOff>
    </xdr:from>
    <xdr:to>
      <xdr:col>17</xdr:col>
      <xdr:colOff>3035417</xdr:colOff>
      <xdr:row>2</xdr:row>
      <xdr:rowOff>398991</xdr:rowOff>
    </xdr:to>
    <xdr:sp macro="" textlink="">
      <xdr:nvSpPr>
        <xdr:cNvPr id="19" name="Textfeld 18"/>
        <xdr:cNvSpPr txBox="1"/>
      </xdr:nvSpPr>
      <xdr:spPr>
        <a:xfrm>
          <a:off x="22919267"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18</xdr:col>
      <xdr:colOff>3203575</xdr:colOff>
      <xdr:row>2</xdr:row>
      <xdr:rowOff>8466</xdr:rowOff>
    </xdr:from>
    <xdr:to>
      <xdr:col>18</xdr:col>
      <xdr:colOff>3455575</xdr:colOff>
      <xdr:row>2</xdr:row>
      <xdr:rowOff>398991</xdr:rowOff>
    </xdr:to>
    <xdr:sp macro="" textlink="">
      <xdr:nvSpPr>
        <xdr:cNvPr id="20" name="Textfeld 19"/>
        <xdr:cNvSpPr txBox="1"/>
      </xdr:nvSpPr>
      <xdr:spPr>
        <a:xfrm>
          <a:off x="26387425"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2</xdr:col>
      <xdr:colOff>920750</xdr:colOff>
      <xdr:row>2</xdr:row>
      <xdr:rowOff>8466</xdr:rowOff>
    </xdr:from>
    <xdr:to>
      <xdr:col>2</xdr:col>
      <xdr:colOff>1172750</xdr:colOff>
      <xdr:row>2</xdr:row>
      <xdr:rowOff>398991</xdr:rowOff>
    </xdr:to>
    <xdr:sp macro="" textlink="">
      <xdr:nvSpPr>
        <xdr:cNvPr id="21" name="Textfeld 20"/>
        <xdr:cNvSpPr txBox="1"/>
      </xdr:nvSpPr>
      <xdr:spPr>
        <a:xfrm>
          <a:off x="3873500"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xdr:col>
      <xdr:colOff>0</xdr:colOff>
      <xdr:row>0</xdr:row>
      <xdr:rowOff>0</xdr:rowOff>
    </xdr:from>
    <xdr:to>
      <xdr:col>1</xdr:col>
      <xdr:colOff>275166</xdr:colOff>
      <xdr:row>0</xdr:row>
      <xdr:rowOff>391583</xdr:rowOff>
    </xdr:to>
    <xdr:sp macro="" textlink="">
      <xdr:nvSpPr>
        <xdr:cNvPr id="23" name="Textfeld 22"/>
        <xdr:cNvSpPr txBox="1"/>
      </xdr:nvSpPr>
      <xdr:spPr>
        <a:xfrm>
          <a:off x="243417" y="0"/>
          <a:ext cx="275166" cy="391583"/>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3</xdr:col>
      <xdr:colOff>466725</xdr:colOff>
      <xdr:row>2</xdr:row>
      <xdr:rowOff>0</xdr:rowOff>
    </xdr:from>
    <xdr:to>
      <xdr:col>4</xdr:col>
      <xdr:colOff>4350</xdr:colOff>
      <xdr:row>2</xdr:row>
      <xdr:rowOff>390525</xdr:rowOff>
    </xdr:to>
    <xdr:sp macro="" textlink="">
      <xdr:nvSpPr>
        <xdr:cNvPr id="24" name="Textfeld 23"/>
        <xdr:cNvSpPr txBox="1"/>
      </xdr:nvSpPr>
      <xdr:spPr>
        <a:xfrm>
          <a:off x="4600575" y="1181100"/>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xdr:col>
      <xdr:colOff>2466975</xdr:colOff>
      <xdr:row>21</xdr:row>
      <xdr:rowOff>9525</xdr:rowOff>
    </xdr:from>
    <xdr:to>
      <xdr:col>1</xdr:col>
      <xdr:colOff>2707299</xdr:colOff>
      <xdr:row>21</xdr:row>
      <xdr:rowOff>257175</xdr:rowOff>
    </xdr:to>
    <xdr:sp macro="" textlink="">
      <xdr:nvSpPr>
        <xdr:cNvPr id="25" name="Textfeld 24"/>
        <xdr:cNvSpPr txBox="1"/>
      </xdr:nvSpPr>
      <xdr:spPr>
        <a:xfrm>
          <a:off x="2705100" y="16478250"/>
          <a:ext cx="240324" cy="247650"/>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CH" sz="1800" b="1">
              <a:solidFill>
                <a:schemeClr val="bg1"/>
              </a:solidFill>
              <a:latin typeface="+mj-lt"/>
              <a:cs typeface="Arial" panose="020B0604020202020204" pitchFamily="34" charset="0"/>
            </a:rPr>
            <a:t>i</a:t>
          </a:r>
        </a:p>
      </xdr:txBody>
    </xdr:sp>
    <xdr:clientData fLocksWithSheet="0"/>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15</xdr:row>
          <xdr:rowOff>0</xdr:rowOff>
        </xdr:from>
        <xdr:to>
          <xdr:col>6</xdr:col>
          <xdr:colOff>0</xdr:colOff>
          <xdr:row>17</xdr:row>
          <xdr:rowOff>0</xdr:rowOff>
        </xdr:to>
        <xdr:sp macro="" textlink="">
          <xdr:nvSpPr>
            <xdr:cNvPr id="15379" name="Group Box 19" hidden="1">
              <a:extLst>
                <a:ext uri="{63B3BB69-23CF-44E3-9099-C40C66FF867C}">
                  <a14:compatExt spid="_x0000_s153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15</xdr:row>
          <xdr:rowOff>0</xdr:rowOff>
        </xdr:from>
        <xdr:to>
          <xdr:col>6</xdr:col>
          <xdr:colOff>0</xdr:colOff>
          <xdr:row>17</xdr:row>
          <xdr:rowOff>0</xdr:rowOff>
        </xdr:to>
        <xdr:sp macro="" textlink="">
          <xdr:nvSpPr>
            <xdr:cNvPr id="15387" name="Group Box 27" hidden="1">
              <a:extLst>
                <a:ext uri="{63B3BB69-23CF-44E3-9099-C40C66FF867C}">
                  <a14:compatExt spid="_x0000_s153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15</xdr:row>
          <xdr:rowOff>171450</xdr:rowOff>
        </xdr:from>
        <xdr:to>
          <xdr:col>3</xdr:col>
          <xdr:colOff>371475</xdr:colOff>
          <xdr:row>16</xdr:row>
          <xdr:rowOff>9525</xdr:rowOff>
        </xdr:to>
        <xdr:sp macro="" textlink="">
          <xdr:nvSpPr>
            <xdr:cNvPr id="15388" name="Option Button 28" hidden="1">
              <a:extLst>
                <a:ext uri="{63B3BB69-23CF-44E3-9099-C40C66FF867C}">
                  <a14:compatExt spid="_x0000_s15388"/>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15</xdr:row>
          <xdr:rowOff>171450</xdr:rowOff>
        </xdr:from>
        <xdr:to>
          <xdr:col>4</xdr:col>
          <xdr:colOff>400050</xdr:colOff>
          <xdr:row>16</xdr:row>
          <xdr:rowOff>9525</xdr:rowOff>
        </xdr:to>
        <xdr:sp macro="" textlink="">
          <xdr:nvSpPr>
            <xdr:cNvPr id="15389" name="Option Button 29" hidden="1">
              <a:extLst>
                <a:ext uri="{63B3BB69-23CF-44E3-9099-C40C66FF867C}">
                  <a14:compatExt spid="_x0000_s15389"/>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15</xdr:row>
          <xdr:rowOff>171450</xdr:rowOff>
        </xdr:from>
        <xdr:to>
          <xdr:col>5</xdr:col>
          <xdr:colOff>371475</xdr:colOff>
          <xdr:row>16</xdr:row>
          <xdr:rowOff>9525</xdr:rowOff>
        </xdr:to>
        <xdr:sp macro="" textlink="">
          <xdr:nvSpPr>
            <xdr:cNvPr id="15390" name="Option Button 30" hidden="1">
              <a:extLst>
                <a:ext uri="{63B3BB69-23CF-44E3-9099-C40C66FF867C}">
                  <a14:compatExt spid="_x0000_s1539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17</xdr:row>
          <xdr:rowOff>0</xdr:rowOff>
        </xdr:from>
        <xdr:to>
          <xdr:col>6</xdr:col>
          <xdr:colOff>0</xdr:colOff>
          <xdr:row>19</xdr:row>
          <xdr:rowOff>0</xdr:rowOff>
        </xdr:to>
        <xdr:sp macro="" textlink="">
          <xdr:nvSpPr>
            <xdr:cNvPr id="15406" name="Group Box 46" hidden="1">
              <a:extLst>
                <a:ext uri="{63B3BB69-23CF-44E3-9099-C40C66FF867C}">
                  <a14:compatExt spid="_x0000_s154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17</xdr:row>
          <xdr:rowOff>0</xdr:rowOff>
        </xdr:from>
        <xdr:to>
          <xdr:col>6</xdr:col>
          <xdr:colOff>0</xdr:colOff>
          <xdr:row>19</xdr:row>
          <xdr:rowOff>0</xdr:rowOff>
        </xdr:to>
        <xdr:sp macro="" textlink="">
          <xdr:nvSpPr>
            <xdr:cNvPr id="15407" name="Group Box 47" hidden="1">
              <a:extLst>
                <a:ext uri="{63B3BB69-23CF-44E3-9099-C40C66FF867C}">
                  <a14:compatExt spid="_x0000_s154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17</xdr:row>
          <xdr:rowOff>219075</xdr:rowOff>
        </xdr:from>
        <xdr:to>
          <xdr:col>3</xdr:col>
          <xdr:colOff>400050</xdr:colOff>
          <xdr:row>17</xdr:row>
          <xdr:rowOff>438150</xdr:rowOff>
        </xdr:to>
        <xdr:sp macro="" textlink="">
          <xdr:nvSpPr>
            <xdr:cNvPr id="15408" name="Option Button 48" hidden="1">
              <a:extLst>
                <a:ext uri="{63B3BB69-23CF-44E3-9099-C40C66FF867C}">
                  <a14:compatExt spid="_x0000_s15408"/>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17</xdr:row>
          <xdr:rowOff>219075</xdr:rowOff>
        </xdr:from>
        <xdr:to>
          <xdr:col>4</xdr:col>
          <xdr:colOff>400050</xdr:colOff>
          <xdr:row>17</xdr:row>
          <xdr:rowOff>438150</xdr:rowOff>
        </xdr:to>
        <xdr:sp macro="" textlink="">
          <xdr:nvSpPr>
            <xdr:cNvPr id="15409" name="Option Button 49" hidden="1">
              <a:extLst>
                <a:ext uri="{63B3BB69-23CF-44E3-9099-C40C66FF867C}">
                  <a14:compatExt spid="_x0000_s15409"/>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219075</xdr:rowOff>
        </xdr:from>
        <xdr:to>
          <xdr:col>5</xdr:col>
          <xdr:colOff>400050</xdr:colOff>
          <xdr:row>17</xdr:row>
          <xdr:rowOff>438150</xdr:rowOff>
        </xdr:to>
        <xdr:sp macro="" textlink="">
          <xdr:nvSpPr>
            <xdr:cNvPr id="15410" name="Option Button 50" hidden="1">
              <a:extLst>
                <a:ext uri="{63B3BB69-23CF-44E3-9099-C40C66FF867C}">
                  <a14:compatExt spid="_x0000_s1541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19</xdr:row>
          <xdr:rowOff>0</xdr:rowOff>
        </xdr:from>
        <xdr:to>
          <xdr:col>6</xdr:col>
          <xdr:colOff>0</xdr:colOff>
          <xdr:row>21</xdr:row>
          <xdr:rowOff>0</xdr:rowOff>
        </xdr:to>
        <xdr:sp macro="" textlink="">
          <xdr:nvSpPr>
            <xdr:cNvPr id="15411" name="Group Box 51" hidden="1">
              <a:extLst>
                <a:ext uri="{63B3BB69-23CF-44E3-9099-C40C66FF867C}">
                  <a14:compatExt spid="_x0000_s154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19</xdr:row>
          <xdr:rowOff>0</xdr:rowOff>
        </xdr:from>
        <xdr:to>
          <xdr:col>6</xdr:col>
          <xdr:colOff>0</xdr:colOff>
          <xdr:row>21</xdr:row>
          <xdr:rowOff>0</xdr:rowOff>
        </xdr:to>
        <xdr:sp macro="" textlink="">
          <xdr:nvSpPr>
            <xdr:cNvPr id="15412" name="Group Box 52" hidden="1">
              <a:extLst>
                <a:ext uri="{63B3BB69-23CF-44E3-9099-C40C66FF867C}">
                  <a14:compatExt spid="_x0000_s154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19</xdr:row>
          <xdr:rowOff>85725</xdr:rowOff>
        </xdr:from>
        <xdr:to>
          <xdr:col>3</xdr:col>
          <xdr:colOff>400050</xdr:colOff>
          <xdr:row>20</xdr:row>
          <xdr:rowOff>47625</xdr:rowOff>
        </xdr:to>
        <xdr:sp macro="" textlink="">
          <xdr:nvSpPr>
            <xdr:cNvPr id="15413" name="Option Button 53" hidden="1">
              <a:extLst>
                <a:ext uri="{63B3BB69-23CF-44E3-9099-C40C66FF867C}">
                  <a14:compatExt spid="_x0000_s15413"/>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19</xdr:row>
          <xdr:rowOff>85725</xdr:rowOff>
        </xdr:from>
        <xdr:to>
          <xdr:col>4</xdr:col>
          <xdr:colOff>400050</xdr:colOff>
          <xdr:row>20</xdr:row>
          <xdr:rowOff>47625</xdr:rowOff>
        </xdr:to>
        <xdr:sp macro="" textlink="">
          <xdr:nvSpPr>
            <xdr:cNvPr id="15414" name="Option Button 54" hidden="1">
              <a:extLst>
                <a:ext uri="{63B3BB69-23CF-44E3-9099-C40C66FF867C}">
                  <a14:compatExt spid="_x0000_s15414"/>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19</xdr:row>
          <xdr:rowOff>85725</xdr:rowOff>
        </xdr:from>
        <xdr:to>
          <xdr:col>5</xdr:col>
          <xdr:colOff>400050</xdr:colOff>
          <xdr:row>20</xdr:row>
          <xdr:rowOff>47625</xdr:rowOff>
        </xdr:to>
        <xdr:sp macro="" textlink="">
          <xdr:nvSpPr>
            <xdr:cNvPr id="15415" name="Option Button 55" hidden="1">
              <a:extLst>
                <a:ext uri="{63B3BB69-23CF-44E3-9099-C40C66FF867C}">
                  <a14:compatExt spid="_x0000_s15415"/>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21</xdr:row>
          <xdr:rowOff>0</xdr:rowOff>
        </xdr:from>
        <xdr:to>
          <xdr:col>6</xdr:col>
          <xdr:colOff>0</xdr:colOff>
          <xdr:row>23</xdr:row>
          <xdr:rowOff>0</xdr:rowOff>
        </xdr:to>
        <xdr:sp macro="" textlink="">
          <xdr:nvSpPr>
            <xdr:cNvPr id="15416" name="Group Box 56" hidden="1">
              <a:extLst>
                <a:ext uri="{63B3BB69-23CF-44E3-9099-C40C66FF867C}">
                  <a14:compatExt spid="_x0000_s15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21</xdr:row>
          <xdr:rowOff>0</xdr:rowOff>
        </xdr:from>
        <xdr:to>
          <xdr:col>6</xdr:col>
          <xdr:colOff>0</xdr:colOff>
          <xdr:row>23</xdr:row>
          <xdr:rowOff>0</xdr:rowOff>
        </xdr:to>
        <xdr:sp macro="" textlink="">
          <xdr:nvSpPr>
            <xdr:cNvPr id="15417" name="Group Box 57" hidden="1">
              <a:extLst>
                <a:ext uri="{63B3BB69-23CF-44E3-9099-C40C66FF867C}">
                  <a14:compatExt spid="_x0000_s154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21</xdr:row>
          <xdr:rowOff>85725</xdr:rowOff>
        </xdr:from>
        <xdr:to>
          <xdr:col>3</xdr:col>
          <xdr:colOff>400050</xdr:colOff>
          <xdr:row>22</xdr:row>
          <xdr:rowOff>9525</xdr:rowOff>
        </xdr:to>
        <xdr:sp macro="" textlink="">
          <xdr:nvSpPr>
            <xdr:cNvPr id="15418" name="Option Button 58" hidden="1">
              <a:extLst>
                <a:ext uri="{63B3BB69-23CF-44E3-9099-C40C66FF867C}">
                  <a14:compatExt spid="_x0000_s15418"/>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21</xdr:row>
          <xdr:rowOff>85725</xdr:rowOff>
        </xdr:from>
        <xdr:to>
          <xdr:col>4</xdr:col>
          <xdr:colOff>400050</xdr:colOff>
          <xdr:row>22</xdr:row>
          <xdr:rowOff>9525</xdr:rowOff>
        </xdr:to>
        <xdr:sp macro="" textlink="">
          <xdr:nvSpPr>
            <xdr:cNvPr id="15419" name="Option Button 59" hidden="1">
              <a:extLst>
                <a:ext uri="{63B3BB69-23CF-44E3-9099-C40C66FF867C}">
                  <a14:compatExt spid="_x0000_s15419"/>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21</xdr:row>
          <xdr:rowOff>85725</xdr:rowOff>
        </xdr:from>
        <xdr:to>
          <xdr:col>5</xdr:col>
          <xdr:colOff>400050</xdr:colOff>
          <xdr:row>22</xdr:row>
          <xdr:rowOff>9525</xdr:rowOff>
        </xdr:to>
        <xdr:sp macro="" textlink="">
          <xdr:nvSpPr>
            <xdr:cNvPr id="15420" name="Option Button 60" hidden="1">
              <a:extLst>
                <a:ext uri="{63B3BB69-23CF-44E3-9099-C40C66FF867C}">
                  <a14:compatExt spid="_x0000_s1542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23</xdr:row>
          <xdr:rowOff>0</xdr:rowOff>
        </xdr:from>
        <xdr:to>
          <xdr:col>6</xdr:col>
          <xdr:colOff>0</xdr:colOff>
          <xdr:row>25</xdr:row>
          <xdr:rowOff>0</xdr:rowOff>
        </xdr:to>
        <xdr:sp macro="" textlink="">
          <xdr:nvSpPr>
            <xdr:cNvPr id="15431" name="Group Box 71" hidden="1">
              <a:extLst>
                <a:ext uri="{63B3BB69-23CF-44E3-9099-C40C66FF867C}">
                  <a14:compatExt spid="_x0000_s154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23</xdr:row>
          <xdr:rowOff>0</xdr:rowOff>
        </xdr:from>
        <xdr:to>
          <xdr:col>6</xdr:col>
          <xdr:colOff>0</xdr:colOff>
          <xdr:row>25</xdr:row>
          <xdr:rowOff>0</xdr:rowOff>
        </xdr:to>
        <xdr:sp macro="" textlink="">
          <xdr:nvSpPr>
            <xdr:cNvPr id="15432" name="Group Box 72" hidden="1">
              <a:extLst>
                <a:ext uri="{63B3BB69-23CF-44E3-9099-C40C66FF867C}">
                  <a14:compatExt spid="_x0000_s154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23</xdr:row>
          <xdr:rowOff>85725</xdr:rowOff>
        </xdr:from>
        <xdr:to>
          <xdr:col>3</xdr:col>
          <xdr:colOff>400050</xdr:colOff>
          <xdr:row>24</xdr:row>
          <xdr:rowOff>9525</xdr:rowOff>
        </xdr:to>
        <xdr:sp macro="" textlink="">
          <xdr:nvSpPr>
            <xdr:cNvPr id="15433" name="Option Button 73" hidden="1">
              <a:extLst>
                <a:ext uri="{63B3BB69-23CF-44E3-9099-C40C66FF867C}">
                  <a14:compatExt spid="_x0000_s15433"/>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23</xdr:row>
          <xdr:rowOff>85725</xdr:rowOff>
        </xdr:from>
        <xdr:to>
          <xdr:col>4</xdr:col>
          <xdr:colOff>400050</xdr:colOff>
          <xdr:row>24</xdr:row>
          <xdr:rowOff>9525</xdr:rowOff>
        </xdr:to>
        <xdr:sp macro="" textlink="">
          <xdr:nvSpPr>
            <xdr:cNvPr id="15434" name="Option Button 74" hidden="1">
              <a:extLst>
                <a:ext uri="{63B3BB69-23CF-44E3-9099-C40C66FF867C}">
                  <a14:compatExt spid="_x0000_s15434"/>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23</xdr:row>
          <xdr:rowOff>85725</xdr:rowOff>
        </xdr:from>
        <xdr:to>
          <xdr:col>5</xdr:col>
          <xdr:colOff>400050</xdr:colOff>
          <xdr:row>24</xdr:row>
          <xdr:rowOff>9525</xdr:rowOff>
        </xdr:to>
        <xdr:sp macro="" textlink="">
          <xdr:nvSpPr>
            <xdr:cNvPr id="15435" name="Option Button 75" hidden="1">
              <a:extLst>
                <a:ext uri="{63B3BB69-23CF-44E3-9099-C40C66FF867C}">
                  <a14:compatExt spid="_x0000_s15435"/>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25</xdr:row>
          <xdr:rowOff>0</xdr:rowOff>
        </xdr:from>
        <xdr:to>
          <xdr:col>6</xdr:col>
          <xdr:colOff>0</xdr:colOff>
          <xdr:row>27</xdr:row>
          <xdr:rowOff>0</xdr:rowOff>
        </xdr:to>
        <xdr:sp macro="" textlink="">
          <xdr:nvSpPr>
            <xdr:cNvPr id="15436" name="Group Box 76" hidden="1">
              <a:extLst>
                <a:ext uri="{63B3BB69-23CF-44E3-9099-C40C66FF867C}">
                  <a14:compatExt spid="_x0000_s154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25</xdr:row>
          <xdr:rowOff>0</xdr:rowOff>
        </xdr:from>
        <xdr:to>
          <xdr:col>6</xdr:col>
          <xdr:colOff>0</xdr:colOff>
          <xdr:row>27</xdr:row>
          <xdr:rowOff>0</xdr:rowOff>
        </xdr:to>
        <xdr:sp macro="" textlink="">
          <xdr:nvSpPr>
            <xdr:cNvPr id="15437" name="Group Box 77" hidden="1">
              <a:extLst>
                <a:ext uri="{63B3BB69-23CF-44E3-9099-C40C66FF867C}">
                  <a14:compatExt spid="_x0000_s154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25</xdr:row>
          <xdr:rowOff>47625</xdr:rowOff>
        </xdr:from>
        <xdr:to>
          <xdr:col>3</xdr:col>
          <xdr:colOff>400050</xdr:colOff>
          <xdr:row>26</xdr:row>
          <xdr:rowOff>9525</xdr:rowOff>
        </xdr:to>
        <xdr:sp macro="" textlink="">
          <xdr:nvSpPr>
            <xdr:cNvPr id="15438" name="Option Button 78" hidden="1">
              <a:extLst>
                <a:ext uri="{63B3BB69-23CF-44E3-9099-C40C66FF867C}">
                  <a14:compatExt spid="_x0000_s15438"/>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xdr:row>
          <xdr:rowOff>47625</xdr:rowOff>
        </xdr:from>
        <xdr:to>
          <xdr:col>4</xdr:col>
          <xdr:colOff>400050</xdr:colOff>
          <xdr:row>26</xdr:row>
          <xdr:rowOff>9525</xdr:rowOff>
        </xdr:to>
        <xdr:sp macro="" textlink="">
          <xdr:nvSpPr>
            <xdr:cNvPr id="15439" name="Option Button 79" hidden="1">
              <a:extLst>
                <a:ext uri="{63B3BB69-23CF-44E3-9099-C40C66FF867C}">
                  <a14:compatExt spid="_x0000_s15439"/>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25</xdr:row>
          <xdr:rowOff>47625</xdr:rowOff>
        </xdr:from>
        <xdr:to>
          <xdr:col>5</xdr:col>
          <xdr:colOff>400050</xdr:colOff>
          <xdr:row>26</xdr:row>
          <xdr:rowOff>9525</xdr:rowOff>
        </xdr:to>
        <xdr:sp macro="" textlink="">
          <xdr:nvSpPr>
            <xdr:cNvPr id="15440" name="Option Button 80" hidden="1">
              <a:extLst>
                <a:ext uri="{63B3BB69-23CF-44E3-9099-C40C66FF867C}">
                  <a14:compatExt spid="_x0000_s1544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27</xdr:row>
          <xdr:rowOff>0</xdr:rowOff>
        </xdr:from>
        <xdr:to>
          <xdr:col>6</xdr:col>
          <xdr:colOff>0</xdr:colOff>
          <xdr:row>29</xdr:row>
          <xdr:rowOff>0</xdr:rowOff>
        </xdr:to>
        <xdr:sp macro="" textlink="">
          <xdr:nvSpPr>
            <xdr:cNvPr id="15449" name="Group Box 89" hidden="1">
              <a:extLst>
                <a:ext uri="{63B3BB69-23CF-44E3-9099-C40C66FF867C}">
                  <a14:compatExt spid="_x0000_s154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27</xdr:row>
          <xdr:rowOff>0</xdr:rowOff>
        </xdr:from>
        <xdr:to>
          <xdr:col>6</xdr:col>
          <xdr:colOff>0</xdr:colOff>
          <xdr:row>29</xdr:row>
          <xdr:rowOff>0</xdr:rowOff>
        </xdr:to>
        <xdr:sp macro="" textlink="">
          <xdr:nvSpPr>
            <xdr:cNvPr id="15450" name="Group Box 90" hidden="1">
              <a:extLst>
                <a:ext uri="{63B3BB69-23CF-44E3-9099-C40C66FF867C}">
                  <a14:compatExt spid="_x0000_s154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27</xdr:row>
          <xdr:rowOff>47625</xdr:rowOff>
        </xdr:from>
        <xdr:to>
          <xdr:col>3</xdr:col>
          <xdr:colOff>400050</xdr:colOff>
          <xdr:row>28</xdr:row>
          <xdr:rowOff>38100</xdr:rowOff>
        </xdr:to>
        <xdr:sp macro="" textlink="">
          <xdr:nvSpPr>
            <xdr:cNvPr id="15451" name="Option Button 91" hidden="1">
              <a:extLst>
                <a:ext uri="{63B3BB69-23CF-44E3-9099-C40C66FF867C}">
                  <a14:compatExt spid="_x0000_s15451"/>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27</xdr:row>
          <xdr:rowOff>47625</xdr:rowOff>
        </xdr:from>
        <xdr:to>
          <xdr:col>4</xdr:col>
          <xdr:colOff>400050</xdr:colOff>
          <xdr:row>28</xdr:row>
          <xdr:rowOff>38100</xdr:rowOff>
        </xdr:to>
        <xdr:sp macro="" textlink="">
          <xdr:nvSpPr>
            <xdr:cNvPr id="15452" name="Option Button 92" hidden="1">
              <a:extLst>
                <a:ext uri="{63B3BB69-23CF-44E3-9099-C40C66FF867C}">
                  <a14:compatExt spid="_x0000_s15452"/>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27</xdr:row>
          <xdr:rowOff>47625</xdr:rowOff>
        </xdr:from>
        <xdr:to>
          <xdr:col>5</xdr:col>
          <xdr:colOff>400050</xdr:colOff>
          <xdr:row>28</xdr:row>
          <xdr:rowOff>38100</xdr:rowOff>
        </xdr:to>
        <xdr:sp macro="" textlink="">
          <xdr:nvSpPr>
            <xdr:cNvPr id="15453" name="Option Button 93" hidden="1">
              <a:extLst>
                <a:ext uri="{63B3BB69-23CF-44E3-9099-C40C66FF867C}">
                  <a14:compatExt spid="_x0000_s15453"/>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29</xdr:row>
          <xdr:rowOff>0</xdr:rowOff>
        </xdr:from>
        <xdr:to>
          <xdr:col>6</xdr:col>
          <xdr:colOff>0</xdr:colOff>
          <xdr:row>31</xdr:row>
          <xdr:rowOff>0</xdr:rowOff>
        </xdr:to>
        <xdr:sp macro="" textlink="">
          <xdr:nvSpPr>
            <xdr:cNvPr id="15457" name="Group Box 97" hidden="1">
              <a:extLst>
                <a:ext uri="{63B3BB69-23CF-44E3-9099-C40C66FF867C}">
                  <a14:compatExt spid="_x0000_s154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29</xdr:row>
          <xdr:rowOff>0</xdr:rowOff>
        </xdr:from>
        <xdr:to>
          <xdr:col>6</xdr:col>
          <xdr:colOff>0</xdr:colOff>
          <xdr:row>31</xdr:row>
          <xdr:rowOff>0</xdr:rowOff>
        </xdr:to>
        <xdr:sp macro="" textlink="">
          <xdr:nvSpPr>
            <xdr:cNvPr id="15458" name="Group Box 98" hidden="1">
              <a:extLst>
                <a:ext uri="{63B3BB69-23CF-44E3-9099-C40C66FF867C}">
                  <a14:compatExt spid="_x0000_s154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29</xdr:row>
          <xdr:rowOff>47625</xdr:rowOff>
        </xdr:from>
        <xdr:to>
          <xdr:col>3</xdr:col>
          <xdr:colOff>400050</xdr:colOff>
          <xdr:row>30</xdr:row>
          <xdr:rowOff>19050</xdr:rowOff>
        </xdr:to>
        <xdr:sp macro="" textlink="">
          <xdr:nvSpPr>
            <xdr:cNvPr id="15459" name="Option Button 99" hidden="1">
              <a:extLst>
                <a:ext uri="{63B3BB69-23CF-44E3-9099-C40C66FF867C}">
                  <a14:compatExt spid="_x0000_s15459"/>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29</xdr:row>
          <xdr:rowOff>47625</xdr:rowOff>
        </xdr:from>
        <xdr:to>
          <xdr:col>4</xdr:col>
          <xdr:colOff>400050</xdr:colOff>
          <xdr:row>30</xdr:row>
          <xdr:rowOff>19050</xdr:rowOff>
        </xdr:to>
        <xdr:sp macro="" textlink="">
          <xdr:nvSpPr>
            <xdr:cNvPr id="15460" name="Option Button 100" hidden="1">
              <a:extLst>
                <a:ext uri="{63B3BB69-23CF-44E3-9099-C40C66FF867C}">
                  <a14:compatExt spid="_x0000_s1546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47625</xdr:rowOff>
        </xdr:from>
        <xdr:to>
          <xdr:col>5</xdr:col>
          <xdr:colOff>400050</xdr:colOff>
          <xdr:row>30</xdr:row>
          <xdr:rowOff>19050</xdr:rowOff>
        </xdr:to>
        <xdr:sp macro="" textlink="">
          <xdr:nvSpPr>
            <xdr:cNvPr id="15461" name="Option Button 101" hidden="1">
              <a:extLst>
                <a:ext uri="{63B3BB69-23CF-44E3-9099-C40C66FF867C}">
                  <a14:compatExt spid="_x0000_s15461"/>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31</xdr:row>
          <xdr:rowOff>0</xdr:rowOff>
        </xdr:from>
        <xdr:to>
          <xdr:col>6</xdr:col>
          <xdr:colOff>0</xdr:colOff>
          <xdr:row>33</xdr:row>
          <xdr:rowOff>0</xdr:rowOff>
        </xdr:to>
        <xdr:sp macro="" textlink="">
          <xdr:nvSpPr>
            <xdr:cNvPr id="15462" name="Group Box 102" hidden="1">
              <a:extLst>
                <a:ext uri="{63B3BB69-23CF-44E3-9099-C40C66FF867C}">
                  <a14:compatExt spid="_x0000_s154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31</xdr:row>
          <xdr:rowOff>0</xdr:rowOff>
        </xdr:from>
        <xdr:to>
          <xdr:col>6</xdr:col>
          <xdr:colOff>0</xdr:colOff>
          <xdr:row>33</xdr:row>
          <xdr:rowOff>0</xdr:rowOff>
        </xdr:to>
        <xdr:sp macro="" textlink="">
          <xdr:nvSpPr>
            <xdr:cNvPr id="15463" name="Group Box 103" hidden="1">
              <a:extLst>
                <a:ext uri="{63B3BB69-23CF-44E3-9099-C40C66FF867C}">
                  <a14:compatExt spid="_x0000_s154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31</xdr:row>
          <xdr:rowOff>47625</xdr:rowOff>
        </xdr:from>
        <xdr:to>
          <xdr:col>3</xdr:col>
          <xdr:colOff>400050</xdr:colOff>
          <xdr:row>32</xdr:row>
          <xdr:rowOff>19050</xdr:rowOff>
        </xdr:to>
        <xdr:sp macro="" textlink="">
          <xdr:nvSpPr>
            <xdr:cNvPr id="15464" name="Option Button 104" hidden="1">
              <a:extLst>
                <a:ext uri="{63B3BB69-23CF-44E3-9099-C40C66FF867C}">
                  <a14:compatExt spid="_x0000_s15464"/>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xdr:row>
          <xdr:rowOff>47625</xdr:rowOff>
        </xdr:from>
        <xdr:to>
          <xdr:col>4</xdr:col>
          <xdr:colOff>400050</xdr:colOff>
          <xdr:row>32</xdr:row>
          <xdr:rowOff>19050</xdr:rowOff>
        </xdr:to>
        <xdr:sp macro="" textlink="">
          <xdr:nvSpPr>
            <xdr:cNvPr id="15465" name="Option Button 105" hidden="1">
              <a:extLst>
                <a:ext uri="{63B3BB69-23CF-44E3-9099-C40C66FF867C}">
                  <a14:compatExt spid="_x0000_s15465"/>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31</xdr:row>
          <xdr:rowOff>47625</xdr:rowOff>
        </xdr:from>
        <xdr:to>
          <xdr:col>5</xdr:col>
          <xdr:colOff>400050</xdr:colOff>
          <xdr:row>32</xdr:row>
          <xdr:rowOff>19050</xdr:rowOff>
        </xdr:to>
        <xdr:sp macro="" textlink="">
          <xdr:nvSpPr>
            <xdr:cNvPr id="15466" name="Option Button 106" hidden="1">
              <a:extLst>
                <a:ext uri="{63B3BB69-23CF-44E3-9099-C40C66FF867C}">
                  <a14:compatExt spid="_x0000_s15466"/>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33</xdr:row>
          <xdr:rowOff>0</xdr:rowOff>
        </xdr:from>
        <xdr:to>
          <xdr:col>6</xdr:col>
          <xdr:colOff>0</xdr:colOff>
          <xdr:row>35</xdr:row>
          <xdr:rowOff>0</xdr:rowOff>
        </xdr:to>
        <xdr:sp macro="" textlink="">
          <xdr:nvSpPr>
            <xdr:cNvPr id="15484" name="Group Box 124" hidden="1">
              <a:extLst>
                <a:ext uri="{63B3BB69-23CF-44E3-9099-C40C66FF867C}">
                  <a14:compatExt spid="_x0000_s154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33</xdr:row>
          <xdr:rowOff>238125</xdr:rowOff>
        </xdr:from>
        <xdr:to>
          <xdr:col>3</xdr:col>
          <xdr:colOff>400050</xdr:colOff>
          <xdr:row>33</xdr:row>
          <xdr:rowOff>514350</xdr:rowOff>
        </xdr:to>
        <xdr:sp macro="" textlink="">
          <xdr:nvSpPr>
            <xdr:cNvPr id="15486" name="Option Button 126" hidden="1">
              <a:extLst>
                <a:ext uri="{63B3BB69-23CF-44E3-9099-C40C66FF867C}">
                  <a14:compatExt spid="_x0000_s15486"/>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xdr:row>
          <xdr:rowOff>238125</xdr:rowOff>
        </xdr:from>
        <xdr:to>
          <xdr:col>4</xdr:col>
          <xdr:colOff>400050</xdr:colOff>
          <xdr:row>33</xdr:row>
          <xdr:rowOff>514350</xdr:rowOff>
        </xdr:to>
        <xdr:sp macro="" textlink="">
          <xdr:nvSpPr>
            <xdr:cNvPr id="15487" name="Option Button 127" hidden="1">
              <a:extLst>
                <a:ext uri="{63B3BB69-23CF-44E3-9099-C40C66FF867C}">
                  <a14:compatExt spid="_x0000_s15487"/>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33</xdr:row>
          <xdr:rowOff>238125</xdr:rowOff>
        </xdr:from>
        <xdr:to>
          <xdr:col>5</xdr:col>
          <xdr:colOff>400050</xdr:colOff>
          <xdr:row>33</xdr:row>
          <xdr:rowOff>514350</xdr:rowOff>
        </xdr:to>
        <xdr:sp macro="" textlink="">
          <xdr:nvSpPr>
            <xdr:cNvPr id="15488" name="Option Button 128" hidden="1">
              <a:extLst>
                <a:ext uri="{63B3BB69-23CF-44E3-9099-C40C66FF867C}">
                  <a14:compatExt spid="_x0000_s15488"/>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35</xdr:row>
          <xdr:rowOff>0</xdr:rowOff>
        </xdr:from>
        <xdr:to>
          <xdr:col>6</xdr:col>
          <xdr:colOff>0</xdr:colOff>
          <xdr:row>37</xdr:row>
          <xdr:rowOff>0</xdr:rowOff>
        </xdr:to>
        <xdr:sp macro="" textlink="">
          <xdr:nvSpPr>
            <xdr:cNvPr id="15514" name="Group Box 154" hidden="1">
              <a:extLst>
                <a:ext uri="{63B3BB69-23CF-44E3-9099-C40C66FF867C}">
                  <a14:compatExt spid="_x0000_s155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35</xdr:row>
          <xdr:rowOff>0</xdr:rowOff>
        </xdr:from>
        <xdr:to>
          <xdr:col>6</xdr:col>
          <xdr:colOff>0</xdr:colOff>
          <xdr:row>37</xdr:row>
          <xdr:rowOff>0</xdr:rowOff>
        </xdr:to>
        <xdr:sp macro="" textlink="">
          <xdr:nvSpPr>
            <xdr:cNvPr id="15515" name="Group Box 155" hidden="1">
              <a:extLst>
                <a:ext uri="{63B3BB69-23CF-44E3-9099-C40C66FF867C}">
                  <a14:compatExt spid="_x0000_s155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35</xdr:row>
          <xdr:rowOff>0</xdr:rowOff>
        </xdr:from>
        <xdr:to>
          <xdr:col>6</xdr:col>
          <xdr:colOff>0</xdr:colOff>
          <xdr:row>37</xdr:row>
          <xdr:rowOff>0</xdr:rowOff>
        </xdr:to>
        <xdr:sp macro="" textlink="">
          <xdr:nvSpPr>
            <xdr:cNvPr id="15524" name="Group Box 164" hidden="1">
              <a:extLst>
                <a:ext uri="{63B3BB69-23CF-44E3-9099-C40C66FF867C}">
                  <a14:compatExt spid="_x0000_s155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35</xdr:row>
          <xdr:rowOff>123825</xdr:rowOff>
        </xdr:from>
        <xdr:to>
          <xdr:col>3</xdr:col>
          <xdr:colOff>400050</xdr:colOff>
          <xdr:row>36</xdr:row>
          <xdr:rowOff>133350</xdr:rowOff>
        </xdr:to>
        <xdr:sp macro="" textlink="">
          <xdr:nvSpPr>
            <xdr:cNvPr id="15525" name="Option Button 165" hidden="1">
              <a:extLst>
                <a:ext uri="{63B3BB69-23CF-44E3-9099-C40C66FF867C}">
                  <a14:compatExt spid="_x0000_s15525"/>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35</xdr:row>
          <xdr:rowOff>123825</xdr:rowOff>
        </xdr:from>
        <xdr:to>
          <xdr:col>4</xdr:col>
          <xdr:colOff>400050</xdr:colOff>
          <xdr:row>36</xdr:row>
          <xdr:rowOff>133350</xdr:rowOff>
        </xdr:to>
        <xdr:sp macro="" textlink="">
          <xdr:nvSpPr>
            <xdr:cNvPr id="15526" name="Option Button 166" hidden="1">
              <a:extLst>
                <a:ext uri="{63B3BB69-23CF-44E3-9099-C40C66FF867C}">
                  <a14:compatExt spid="_x0000_s15526"/>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123825</xdr:rowOff>
        </xdr:from>
        <xdr:to>
          <xdr:col>5</xdr:col>
          <xdr:colOff>400050</xdr:colOff>
          <xdr:row>36</xdr:row>
          <xdr:rowOff>133350</xdr:rowOff>
        </xdr:to>
        <xdr:sp macro="" textlink="">
          <xdr:nvSpPr>
            <xdr:cNvPr id="15527" name="Option Button 167" hidden="1">
              <a:extLst>
                <a:ext uri="{63B3BB69-23CF-44E3-9099-C40C66FF867C}">
                  <a14:compatExt spid="_x0000_s15527"/>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13</xdr:row>
          <xdr:rowOff>123825</xdr:rowOff>
        </xdr:from>
        <xdr:to>
          <xdr:col>3</xdr:col>
          <xdr:colOff>438150</xdr:colOff>
          <xdr:row>13</xdr:row>
          <xdr:rowOff>400050</xdr:rowOff>
        </xdr:to>
        <xdr:sp macro="" textlink="">
          <xdr:nvSpPr>
            <xdr:cNvPr id="15586" name="Option Button 226" hidden="1">
              <a:extLst>
                <a:ext uri="{63B3BB69-23CF-44E3-9099-C40C66FF867C}">
                  <a14:compatExt spid="_x0000_s15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13</xdr:row>
          <xdr:rowOff>123825</xdr:rowOff>
        </xdr:from>
        <xdr:to>
          <xdr:col>4</xdr:col>
          <xdr:colOff>371475</xdr:colOff>
          <xdr:row>13</xdr:row>
          <xdr:rowOff>400050</xdr:rowOff>
        </xdr:to>
        <xdr:sp macro="" textlink="">
          <xdr:nvSpPr>
            <xdr:cNvPr id="15587" name="Option Button 227" hidden="1">
              <a:extLst>
                <a:ext uri="{63B3BB69-23CF-44E3-9099-C40C66FF867C}">
                  <a14:compatExt spid="_x0000_s15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13</xdr:row>
          <xdr:rowOff>123825</xdr:rowOff>
        </xdr:from>
        <xdr:to>
          <xdr:col>5</xdr:col>
          <xdr:colOff>438150</xdr:colOff>
          <xdr:row>13</xdr:row>
          <xdr:rowOff>400050</xdr:rowOff>
        </xdr:to>
        <xdr:sp macro="" textlink="">
          <xdr:nvSpPr>
            <xdr:cNvPr id="15588" name="Option Button 228" hidden="1">
              <a:extLst>
                <a:ext uri="{63B3BB69-23CF-44E3-9099-C40C66FF867C}">
                  <a14:compatExt spid="_x0000_s15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13</xdr:row>
          <xdr:rowOff>0</xdr:rowOff>
        </xdr:from>
        <xdr:to>
          <xdr:col>6</xdr:col>
          <xdr:colOff>0</xdr:colOff>
          <xdr:row>15</xdr:row>
          <xdr:rowOff>0</xdr:rowOff>
        </xdr:to>
        <xdr:sp macro="" textlink="">
          <xdr:nvSpPr>
            <xdr:cNvPr id="15589" name="Group Box 229" hidden="1">
              <a:extLst>
                <a:ext uri="{63B3BB69-23CF-44E3-9099-C40C66FF867C}">
                  <a14:compatExt spid="_x0000_s155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0</xdr:colOff>
          <xdr:row>13</xdr:row>
          <xdr:rowOff>9525</xdr:rowOff>
        </xdr:from>
        <xdr:to>
          <xdr:col>8</xdr:col>
          <xdr:colOff>438150</xdr:colOff>
          <xdr:row>14</xdr:row>
          <xdr:rowOff>0</xdr:rowOff>
        </xdr:to>
        <xdr:grpSp>
          <xdr:nvGrpSpPr>
            <xdr:cNvPr id="7" name="Gruppieren 6"/>
            <xdr:cNvGrpSpPr/>
          </xdr:nvGrpSpPr>
          <xdr:grpSpPr>
            <a:xfrm>
              <a:off x="10267950" y="3009900"/>
              <a:ext cx="6819900" cy="447675"/>
              <a:chOff x="10267950" y="3009900"/>
              <a:chExt cx="6819900" cy="447675"/>
            </a:xfrm>
          </xdr:grpSpPr>
          <xdr:sp macro="" textlink="">
            <xdr:nvSpPr>
              <xdr:cNvPr id="15590" name="CheckBox1" hidden="1">
                <a:extLst>
                  <a:ext uri="{63B3BB69-23CF-44E3-9099-C40C66FF867C}">
                    <a14:compatExt spid="_x0000_s15590"/>
                  </a:ext>
                </a:extLst>
              </xdr:cNvPr>
              <xdr:cNvSpPr/>
            </xdr:nvSpPr>
            <xdr:spPr bwMode="auto">
              <a:xfrm>
                <a:off x="10267950" y="3009900"/>
                <a:ext cx="1619250" cy="447675"/>
              </a:xfrm>
              <a:prstGeom prst="rect">
                <a:avLst/>
              </a:prstGeom>
              <a:noFill/>
              <a:ln>
                <a:noFill/>
              </a:ln>
              <a:extLst>
                <a:ext uri="{91240B29-F687-4F45-9708-019B960494DF}">
                  <a14:hiddenLine w="9525">
                    <a:noFill/>
                    <a:miter lim="800000"/>
                    <a:headEnd/>
                    <a:tailEnd/>
                  </a14:hiddenLine>
                </a:ext>
              </a:extLst>
            </xdr:spPr>
          </xdr:sp>
          <xdr:sp macro="" textlink="">
            <xdr:nvSpPr>
              <xdr:cNvPr id="15591" name="CheckBox2" hidden="1">
                <a:extLst>
                  <a:ext uri="{63B3BB69-23CF-44E3-9099-C40C66FF867C}">
                    <a14:compatExt spid="_x0000_s15591"/>
                  </a:ext>
                </a:extLst>
              </xdr:cNvPr>
              <xdr:cNvSpPr/>
            </xdr:nvSpPr>
            <xdr:spPr bwMode="auto">
              <a:xfrm>
                <a:off x="12001500" y="3009900"/>
                <a:ext cx="1619250" cy="447675"/>
              </a:xfrm>
              <a:prstGeom prst="rect">
                <a:avLst/>
              </a:prstGeom>
              <a:noFill/>
              <a:ln>
                <a:noFill/>
              </a:ln>
              <a:extLst>
                <a:ext uri="{91240B29-F687-4F45-9708-019B960494DF}">
                  <a14:hiddenLine w="9525">
                    <a:noFill/>
                    <a:miter lim="800000"/>
                    <a:headEnd/>
                    <a:tailEnd/>
                  </a14:hiddenLine>
                </a:ext>
              </a:extLst>
            </xdr:spPr>
          </xdr:sp>
          <xdr:sp macro="" textlink="">
            <xdr:nvSpPr>
              <xdr:cNvPr id="15592" name="CheckBox3" hidden="1">
                <a:extLst>
                  <a:ext uri="{63B3BB69-23CF-44E3-9099-C40C66FF867C}">
                    <a14:compatExt spid="_x0000_s15592"/>
                  </a:ext>
                </a:extLst>
              </xdr:cNvPr>
              <xdr:cNvSpPr/>
            </xdr:nvSpPr>
            <xdr:spPr bwMode="auto">
              <a:xfrm>
                <a:off x="13611225" y="3009900"/>
                <a:ext cx="1838325" cy="447675"/>
              </a:xfrm>
              <a:prstGeom prst="rect">
                <a:avLst/>
              </a:prstGeom>
              <a:noFill/>
              <a:ln>
                <a:noFill/>
              </a:ln>
              <a:extLst>
                <a:ext uri="{91240B29-F687-4F45-9708-019B960494DF}">
                  <a14:hiddenLine w="9525">
                    <a:noFill/>
                    <a:miter lim="800000"/>
                    <a:headEnd/>
                    <a:tailEnd/>
                  </a14:hiddenLine>
                </a:ext>
              </a:extLst>
            </xdr:spPr>
          </xdr:sp>
          <xdr:sp macro="" textlink="">
            <xdr:nvSpPr>
              <xdr:cNvPr id="15594" name="CheckBox4" hidden="1">
                <a:extLst>
                  <a:ext uri="{63B3BB69-23CF-44E3-9099-C40C66FF867C}">
                    <a14:compatExt spid="_x0000_s15594"/>
                  </a:ext>
                </a:extLst>
              </xdr:cNvPr>
              <xdr:cNvSpPr/>
            </xdr:nvSpPr>
            <xdr:spPr bwMode="auto">
              <a:xfrm>
                <a:off x="15468600" y="3009901"/>
                <a:ext cx="1619250" cy="428624"/>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xdr:row>
          <xdr:rowOff>9526</xdr:rowOff>
        </xdr:from>
        <xdr:to>
          <xdr:col>8</xdr:col>
          <xdr:colOff>438150</xdr:colOff>
          <xdr:row>16</xdr:row>
          <xdr:rowOff>2</xdr:rowOff>
        </xdr:to>
        <xdr:grpSp>
          <xdr:nvGrpSpPr>
            <xdr:cNvPr id="114" name="Gruppieren 113"/>
            <xdr:cNvGrpSpPr/>
          </xdr:nvGrpSpPr>
          <xdr:grpSpPr>
            <a:xfrm>
              <a:off x="10267950" y="3695701"/>
              <a:ext cx="6819900" cy="447676"/>
              <a:chOff x="10267949" y="3006989"/>
              <a:chExt cx="6819900" cy="310886"/>
            </a:xfrm>
          </xdr:grpSpPr>
          <xdr:sp macro="" textlink="">
            <xdr:nvSpPr>
              <xdr:cNvPr id="15595" name="CheckBox5" hidden="1">
                <a:extLst>
                  <a:ext uri="{63B3BB69-23CF-44E3-9099-C40C66FF867C}">
                    <a14:compatExt spid="_x0000_s15595"/>
                  </a:ext>
                </a:extLst>
              </xdr:cNvPr>
              <xdr:cNvSpPr/>
            </xdr:nvSpPr>
            <xdr:spPr bwMode="auto">
              <a:xfrm>
                <a:off x="10267949" y="3009900"/>
                <a:ext cx="1619250" cy="307975"/>
              </a:xfrm>
              <a:prstGeom prst="rect">
                <a:avLst/>
              </a:prstGeom>
              <a:noFill/>
              <a:ln>
                <a:noFill/>
              </a:ln>
              <a:extLst>
                <a:ext uri="{91240B29-F687-4F45-9708-019B960494DF}">
                  <a14:hiddenLine w="9525">
                    <a:noFill/>
                    <a:miter lim="800000"/>
                    <a:headEnd/>
                    <a:tailEnd/>
                  </a14:hiddenLine>
                </a:ext>
              </a:extLst>
            </xdr:spPr>
          </xdr:sp>
          <xdr:sp macro="" textlink="">
            <xdr:nvSpPr>
              <xdr:cNvPr id="15596" name="CheckBox6" hidden="1">
                <a:extLst>
                  <a:ext uri="{63B3BB69-23CF-44E3-9099-C40C66FF867C}">
                    <a14:compatExt spid="_x0000_s15596"/>
                  </a:ext>
                </a:extLst>
              </xdr:cNvPr>
              <xdr:cNvSpPr/>
            </xdr:nvSpPr>
            <xdr:spPr bwMode="auto">
              <a:xfrm>
                <a:off x="12001500" y="3009900"/>
                <a:ext cx="1619250" cy="307975"/>
              </a:xfrm>
              <a:prstGeom prst="rect">
                <a:avLst/>
              </a:prstGeom>
              <a:noFill/>
              <a:ln>
                <a:noFill/>
              </a:ln>
              <a:extLst>
                <a:ext uri="{91240B29-F687-4F45-9708-019B960494DF}">
                  <a14:hiddenLine w="9525">
                    <a:noFill/>
                    <a:miter lim="800000"/>
                    <a:headEnd/>
                    <a:tailEnd/>
                  </a14:hiddenLine>
                </a:ext>
              </a:extLst>
            </xdr:spPr>
          </xdr:sp>
          <xdr:sp macro="" textlink="">
            <xdr:nvSpPr>
              <xdr:cNvPr id="15597" name="CheckBox7" hidden="1">
                <a:extLst>
                  <a:ext uri="{63B3BB69-23CF-44E3-9099-C40C66FF867C}">
                    <a14:compatExt spid="_x0000_s15597"/>
                  </a:ext>
                </a:extLst>
              </xdr:cNvPr>
              <xdr:cNvSpPr/>
            </xdr:nvSpPr>
            <xdr:spPr bwMode="auto">
              <a:xfrm>
                <a:off x="13649324" y="3006989"/>
                <a:ext cx="1762125" cy="310885"/>
              </a:xfrm>
              <a:prstGeom prst="rect">
                <a:avLst/>
              </a:prstGeom>
              <a:noFill/>
              <a:ln>
                <a:noFill/>
              </a:ln>
              <a:extLst>
                <a:ext uri="{91240B29-F687-4F45-9708-019B960494DF}">
                  <a14:hiddenLine w="9525">
                    <a:noFill/>
                    <a:miter lim="800000"/>
                    <a:headEnd/>
                    <a:tailEnd/>
                  </a14:hiddenLine>
                </a:ext>
              </a:extLst>
            </xdr:spPr>
          </xdr:sp>
          <xdr:sp macro="" textlink="">
            <xdr:nvSpPr>
              <xdr:cNvPr id="15598" name="CheckBox8" hidden="1">
                <a:extLst>
                  <a:ext uri="{63B3BB69-23CF-44E3-9099-C40C66FF867C}">
                    <a14:compatExt spid="_x0000_s15598"/>
                  </a:ext>
                </a:extLst>
              </xdr:cNvPr>
              <xdr:cNvSpPr/>
            </xdr:nvSpPr>
            <xdr:spPr bwMode="auto">
              <a:xfrm>
                <a:off x="15468599" y="3006989"/>
                <a:ext cx="1619250" cy="310885"/>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xdr:row>
          <xdr:rowOff>5708</xdr:rowOff>
        </xdr:from>
        <xdr:to>
          <xdr:col>7</xdr:col>
          <xdr:colOff>5686425</xdr:colOff>
          <xdr:row>18</xdr:row>
          <xdr:rowOff>0</xdr:rowOff>
        </xdr:to>
        <xdr:grpSp>
          <xdr:nvGrpSpPr>
            <xdr:cNvPr id="119" name="Gruppieren 118"/>
            <xdr:cNvGrpSpPr/>
          </xdr:nvGrpSpPr>
          <xdr:grpSpPr>
            <a:xfrm>
              <a:off x="10267950" y="4377683"/>
              <a:ext cx="5686425" cy="603892"/>
              <a:chOff x="10267950" y="3009900"/>
              <a:chExt cx="5686425" cy="307975"/>
            </a:xfrm>
          </xdr:grpSpPr>
          <xdr:sp macro="" textlink="">
            <xdr:nvSpPr>
              <xdr:cNvPr id="15599" name="CheckBox9" hidden="1">
                <a:extLst>
                  <a:ext uri="{63B3BB69-23CF-44E3-9099-C40C66FF867C}">
                    <a14:compatExt spid="_x0000_s15599"/>
                  </a:ext>
                </a:extLst>
              </xdr:cNvPr>
              <xdr:cNvSpPr/>
            </xdr:nvSpPr>
            <xdr:spPr bwMode="auto">
              <a:xfrm>
                <a:off x="10267950" y="3009900"/>
                <a:ext cx="1619250" cy="307975"/>
              </a:xfrm>
              <a:prstGeom prst="rect">
                <a:avLst/>
              </a:prstGeom>
              <a:noFill/>
              <a:ln>
                <a:noFill/>
              </a:ln>
              <a:extLst>
                <a:ext uri="{91240B29-F687-4F45-9708-019B960494DF}">
                  <a14:hiddenLine w="9525">
                    <a:noFill/>
                    <a:miter lim="800000"/>
                    <a:headEnd/>
                    <a:tailEnd/>
                  </a14:hiddenLine>
                </a:ext>
              </a:extLst>
            </xdr:spPr>
          </xdr:sp>
          <xdr:sp macro="" textlink="">
            <xdr:nvSpPr>
              <xdr:cNvPr id="15600" name="CheckBox10" hidden="1">
                <a:extLst>
                  <a:ext uri="{63B3BB69-23CF-44E3-9099-C40C66FF867C}">
                    <a14:compatExt spid="_x0000_s15600"/>
                  </a:ext>
                </a:extLst>
              </xdr:cNvPr>
              <xdr:cNvSpPr/>
            </xdr:nvSpPr>
            <xdr:spPr bwMode="auto">
              <a:xfrm>
                <a:off x="12001500" y="3009900"/>
                <a:ext cx="1619250" cy="307975"/>
              </a:xfrm>
              <a:prstGeom prst="rect">
                <a:avLst/>
              </a:prstGeom>
              <a:noFill/>
              <a:ln>
                <a:noFill/>
              </a:ln>
              <a:extLst>
                <a:ext uri="{91240B29-F687-4F45-9708-019B960494DF}">
                  <a14:hiddenLine w="9525">
                    <a:noFill/>
                    <a:miter lim="800000"/>
                    <a:headEnd/>
                    <a:tailEnd/>
                  </a14:hiddenLine>
                </a:ext>
              </a:extLst>
            </xdr:spPr>
          </xdr:sp>
          <xdr:sp macro="" textlink="">
            <xdr:nvSpPr>
              <xdr:cNvPr id="15601" name="CheckBox11" hidden="1">
                <a:extLst>
                  <a:ext uri="{63B3BB69-23CF-44E3-9099-C40C66FF867C}">
                    <a14:compatExt spid="_x0000_s15601"/>
                  </a:ext>
                </a:extLst>
              </xdr:cNvPr>
              <xdr:cNvSpPr/>
            </xdr:nvSpPr>
            <xdr:spPr bwMode="auto">
              <a:xfrm>
                <a:off x="13649324" y="3011847"/>
                <a:ext cx="2305051" cy="306027"/>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21</xdr:row>
          <xdr:rowOff>28575</xdr:rowOff>
        </xdr:from>
        <xdr:to>
          <xdr:col>8</xdr:col>
          <xdr:colOff>438150</xdr:colOff>
          <xdr:row>22</xdr:row>
          <xdr:rowOff>0</xdr:rowOff>
        </xdr:to>
        <xdr:grpSp>
          <xdr:nvGrpSpPr>
            <xdr:cNvPr id="124" name="Gruppieren 123"/>
            <xdr:cNvGrpSpPr/>
          </xdr:nvGrpSpPr>
          <xdr:grpSpPr>
            <a:xfrm>
              <a:off x="10277475" y="5695950"/>
              <a:ext cx="6810375" cy="428625"/>
              <a:chOff x="10267949" y="3006989"/>
              <a:chExt cx="6810375" cy="310886"/>
            </a:xfrm>
          </xdr:grpSpPr>
          <xdr:sp macro="" textlink="">
            <xdr:nvSpPr>
              <xdr:cNvPr id="15603" name="CheckBox12" hidden="1">
                <a:extLst>
                  <a:ext uri="{63B3BB69-23CF-44E3-9099-C40C66FF867C}">
                    <a14:compatExt spid="_x0000_s15603"/>
                  </a:ext>
                </a:extLst>
              </xdr:cNvPr>
              <xdr:cNvSpPr/>
            </xdr:nvSpPr>
            <xdr:spPr bwMode="auto">
              <a:xfrm>
                <a:off x="10267949" y="3009900"/>
                <a:ext cx="1619250" cy="307975"/>
              </a:xfrm>
              <a:prstGeom prst="rect">
                <a:avLst/>
              </a:prstGeom>
              <a:noFill/>
              <a:ln>
                <a:noFill/>
              </a:ln>
              <a:extLst>
                <a:ext uri="{91240B29-F687-4F45-9708-019B960494DF}">
                  <a14:hiddenLine w="9525">
                    <a:noFill/>
                    <a:miter lim="800000"/>
                    <a:headEnd/>
                    <a:tailEnd/>
                  </a14:hiddenLine>
                </a:ext>
              </a:extLst>
            </xdr:spPr>
          </xdr:sp>
          <xdr:sp macro="" textlink="">
            <xdr:nvSpPr>
              <xdr:cNvPr id="15604" name="CheckBox13" hidden="1">
                <a:extLst>
                  <a:ext uri="{63B3BB69-23CF-44E3-9099-C40C66FF867C}">
                    <a14:compatExt spid="_x0000_s15604"/>
                  </a:ext>
                </a:extLst>
              </xdr:cNvPr>
              <xdr:cNvSpPr/>
            </xdr:nvSpPr>
            <xdr:spPr bwMode="auto">
              <a:xfrm>
                <a:off x="12001499" y="3009900"/>
                <a:ext cx="1666875" cy="307975"/>
              </a:xfrm>
              <a:prstGeom prst="rect">
                <a:avLst/>
              </a:prstGeom>
              <a:noFill/>
              <a:ln>
                <a:noFill/>
              </a:ln>
              <a:extLst>
                <a:ext uri="{91240B29-F687-4F45-9708-019B960494DF}">
                  <a14:hiddenLine w="9525">
                    <a:noFill/>
                    <a:miter lim="800000"/>
                    <a:headEnd/>
                    <a:tailEnd/>
                  </a14:hiddenLine>
                </a:ext>
              </a:extLst>
            </xdr:spPr>
          </xdr:sp>
          <xdr:sp macro="" textlink="">
            <xdr:nvSpPr>
              <xdr:cNvPr id="15605" name="CheckBox14" hidden="1">
                <a:extLst>
                  <a:ext uri="{63B3BB69-23CF-44E3-9099-C40C66FF867C}">
                    <a14:compatExt spid="_x0000_s15605"/>
                  </a:ext>
                </a:extLst>
              </xdr:cNvPr>
              <xdr:cNvSpPr/>
            </xdr:nvSpPr>
            <xdr:spPr bwMode="auto">
              <a:xfrm>
                <a:off x="13649324" y="3006989"/>
                <a:ext cx="1762125" cy="310885"/>
              </a:xfrm>
              <a:prstGeom prst="rect">
                <a:avLst/>
              </a:prstGeom>
              <a:noFill/>
              <a:ln>
                <a:noFill/>
              </a:ln>
              <a:extLst>
                <a:ext uri="{91240B29-F687-4F45-9708-019B960494DF}">
                  <a14:hiddenLine w="9525">
                    <a:noFill/>
                    <a:miter lim="800000"/>
                    <a:headEnd/>
                    <a:tailEnd/>
                  </a14:hiddenLine>
                </a:ext>
              </a:extLst>
            </xdr:spPr>
          </xdr:sp>
          <xdr:sp macro="" textlink="">
            <xdr:nvSpPr>
              <xdr:cNvPr id="15606" name="CheckBox15" hidden="1">
                <a:extLst>
                  <a:ext uri="{63B3BB69-23CF-44E3-9099-C40C66FF867C}">
                    <a14:compatExt spid="_x0000_s15606"/>
                  </a:ext>
                </a:extLst>
              </xdr:cNvPr>
              <xdr:cNvSpPr/>
            </xdr:nvSpPr>
            <xdr:spPr bwMode="auto">
              <a:xfrm>
                <a:off x="15459074" y="3006989"/>
                <a:ext cx="1619250" cy="310885"/>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23</xdr:row>
          <xdr:rowOff>9526</xdr:rowOff>
        </xdr:from>
        <xdr:to>
          <xdr:col>7</xdr:col>
          <xdr:colOff>5686425</xdr:colOff>
          <xdr:row>23</xdr:row>
          <xdr:rowOff>447678</xdr:rowOff>
        </xdr:to>
        <xdr:grpSp>
          <xdr:nvGrpSpPr>
            <xdr:cNvPr id="134" name="Gruppieren 133"/>
            <xdr:cNvGrpSpPr/>
          </xdr:nvGrpSpPr>
          <xdr:grpSpPr>
            <a:xfrm>
              <a:off x="10267950" y="6362689"/>
              <a:ext cx="5686425" cy="438148"/>
              <a:chOff x="10267950" y="3016313"/>
              <a:chExt cx="5686425" cy="295146"/>
            </a:xfrm>
          </xdr:grpSpPr>
          <xdr:sp macro="" textlink="">
            <xdr:nvSpPr>
              <xdr:cNvPr id="15611" name="CheckBox16" hidden="1">
                <a:extLst>
                  <a:ext uri="{63B3BB69-23CF-44E3-9099-C40C66FF867C}">
                    <a14:compatExt spid="_x0000_s15611"/>
                  </a:ext>
                </a:extLst>
              </xdr:cNvPr>
              <xdr:cNvSpPr/>
            </xdr:nvSpPr>
            <xdr:spPr bwMode="auto">
              <a:xfrm>
                <a:off x="10267950" y="3016317"/>
                <a:ext cx="1619250" cy="282312"/>
              </a:xfrm>
              <a:prstGeom prst="rect">
                <a:avLst/>
              </a:prstGeom>
              <a:noFill/>
              <a:ln>
                <a:noFill/>
              </a:ln>
              <a:extLst>
                <a:ext uri="{91240B29-F687-4F45-9708-019B960494DF}">
                  <a14:hiddenLine w="9525">
                    <a:noFill/>
                    <a:miter lim="800000"/>
                    <a:headEnd/>
                    <a:tailEnd/>
                  </a14:hiddenLine>
                </a:ext>
              </a:extLst>
            </xdr:spPr>
          </xdr:sp>
          <xdr:sp macro="" textlink="">
            <xdr:nvSpPr>
              <xdr:cNvPr id="15612" name="CheckBox17" hidden="1">
                <a:extLst>
                  <a:ext uri="{63B3BB69-23CF-44E3-9099-C40C66FF867C}">
                    <a14:compatExt spid="_x0000_s15612"/>
                  </a:ext>
                </a:extLst>
              </xdr:cNvPr>
              <xdr:cNvSpPr/>
            </xdr:nvSpPr>
            <xdr:spPr bwMode="auto">
              <a:xfrm>
                <a:off x="11972925" y="3016313"/>
                <a:ext cx="1619250" cy="282309"/>
              </a:xfrm>
              <a:prstGeom prst="rect">
                <a:avLst/>
              </a:prstGeom>
              <a:noFill/>
              <a:ln>
                <a:noFill/>
              </a:ln>
              <a:extLst>
                <a:ext uri="{91240B29-F687-4F45-9708-019B960494DF}">
                  <a14:hiddenLine w="9525">
                    <a:noFill/>
                    <a:miter lim="800000"/>
                    <a:headEnd/>
                    <a:tailEnd/>
                  </a14:hiddenLine>
                </a:ext>
              </a:extLst>
            </xdr:spPr>
          </xdr:sp>
          <xdr:sp macro="" textlink="">
            <xdr:nvSpPr>
              <xdr:cNvPr id="15613" name="CheckBox18" hidden="1">
                <a:extLst>
                  <a:ext uri="{63B3BB69-23CF-44E3-9099-C40C66FF867C}">
                    <a14:compatExt spid="_x0000_s15613"/>
                  </a:ext>
                </a:extLst>
              </xdr:cNvPr>
              <xdr:cNvSpPr/>
            </xdr:nvSpPr>
            <xdr:spPr bwMode="auto">
              <a:xfrm>
                <a:off x="13649324" y="3016316"/>
                <a:ext cx="2305051" cy="295143"/>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29</xdr:row>
          <xdr:rowOff>64824</xdr:rowOff>
        </xdr:from>
        <xdr:to>
          <xdr:col>7</xdr:col>
          <xdr:colOff>5686425</xdr:colOff>
          <xdr:row>30</xdr:row>
          <xdr:rowOff>0</xdr:rowOff>
        </xdr:to>
        <xdr:grpSp>
          <xdr:nvGrpSpPr>
            <xdr:cNvPr id="138" name="Gruppieren 137"/>
            <xdr:cNvGrpSpPr/>
          </xdr:nvGrpSpPr>
          <xdr:grpSpPr>
            <a:xfrm>
              <a:off x="10267950" y="8646853"/>
              <a:ext cx="5686425" cy="544780"/>
              <a:chOff x="10267950" y="3009899"/>
              <a:chExt cx="5686425" cy="307984"/>
            </a:xfrm>
          </xdr:grpSpPr>
          <xdr:sp macro="" textlink="">
            <xdr:nvSpPr>
              <xdr:cNvPr id="15614" name="CheckBox19" hidden="1">
                <a:extLst>
                  <a:ext uri="{63B3BB69-23CF-44E3-9099-C40C66FF867C}">
                    <a14:compatExt spid="_x0000_s15614"/>
                  </a:ext>
                </a:extLst>
              </xdr:cNvPr>
              <xdr:cNvSpPr/>
            </xdr:nvSpPr>
            <xdr:spPr bwMode="auto">
              <a:xfrm>
                <a:off x="10267950" y="3009899"/>
                <a:ext cx="1619250" cy="307975"/>
              </a:xfrm>
              <a:prstGeom prst="rect">
                <a:avLst/>
              </a:prstGeom>
              <a:noFill/>
              <a:ln>
                <a:noFill/>
              </a:ln>
              <a:extLst>
                <a:ext uri="{91240B29-F687-4F45-9708-019B960494DF}">
                  <a14:hiddenLine w="9525">
                    <a:noFill/>
                    <a:miter lim="800000"/>
                    <a:headEnd/>
                    <a:tailEnd/>
                  </a14:hiddenLine>
                </a:ext>
              </a:extLst>
            </xdr:spPr>
          </xdr:sp>
          <xdr:sp macro="" textlink="">
            <xdr:nvSpPr>
              <xdr:cNvPr id="15615" name="CheckBox20" hidden="1">
                <a:extLst>
                  <a:ext uri="{63B3BB69-23CF-44E3-9099-C40C66FF867C}">
                    <a14:compatExt spid="_x0000_s15615"/>
                  </a:ext>
                </a:extLst>
              </xdr:cNvPr>
              <xdr:cNvSpPr/>
            </xdr:nvSpPr>
            <xdr:spPr bwMode="auto">
              <a:xfrm>
                <a:off x="12001500" y="3009908"/>
                <a:ext cx="1619250" cy="307975"/>
              </a:xfrm>
              <a:prstGeom prst="rect">
                <a:avLst/>
              </a:prstGeom>
              <a:noFill/>
              <a:ln>
                <a:noFill/>
              </a:ln>
              <a:extLst>
                <a:ext uri="{91240B29-F687-4F45-9708-019B960494DF}">
                  <a14:hiddenLine w="9525">
                    <a:noFill/>
                    <a:miter lim="800000"/>
                    <a:headEnd/>
                    <a:tailEnd/>
                  </a14:hiddenLine>
                </a:ext>
              </a:extLst>
            </xdr:spPr>
          </xdr:sp>
          <xdr:sp macro="" textlink="">
            <xdr:nvSpPr>
              <xdr:cNvPr id="15616" name="CheckBox21" hidden="1">
                <a:extLst>
                  <a:ext uri="{63B3BB69-23CF-44E3-9099-C40C66FF867C}">
                    <a14:compatExt spid="_x0000_s15616"/>
                  </a:ext>
                </a:extLst>
              </xdr:cNvPr>
              <xdr:cNvSpPr/>
            </xdr:nvSpPr>
            <xdr:spPr bwMode="auto">
              <a:xfrm>
                <a:off x="13649324" y="3011847"/>
                <a:ext cx="2305051" cy="306027"/>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31</xdr:row>
          <xdr:rowOff>64824</xdr:rowOff>
        </xdr:from>
        <xdr:to>
          <xdr:col>7</xdr:col>
          <xdr:colOff>5686425</xdr:colOff>
          <xdr:row>32</xdr:row>
          <xdr:rowOff>0</xdr:rowOff>
        </xdr:to>
        <xdr:grpSp>
          <xdr:nvGrpSpPr>
            <xdr:cNvPr id="142" name="Gruppieren 141"/>
            <xdr:cNvGrpSpPr/>
          </xdr:nvGrpSpPr>
          <xdr:grpSpPr>
            <a:xfrm>
              <a:off x="10267950" y="9485053"/>
              <a:ext cx="5686425" cy="544780"/>
              <a:chOff x="10267950" y="3009899"/>
              <a:chExt cx="5686425" cy="307984"/>
            </a:xfrm>
          </xdr:grpSpPr>
          <xdr:sp macro="" textlink="">
            <xdr:nvSpPr>
              <xdr:cNvPr id="15617" name="CheckBox22" hidden="1">
                <a:extLst>
                  <a:ext uri="{63B3BB69-23CF-44E3-9099-C40C66FF867C}">
                    <a14:compatExt spid="_x0000_s15617"/>
                  </a:ext>
                </a:extLst>
              </xdr:cNvPr>
              <xdr:cNvSpPr/>
            </xdr:nvSpPr>
            <xdr:spPr bwMode="auto">
              <a:xfrm>
                <a:off x="10267950" y="3009899"/>
                <a:ext cx="1619250" cy="307975"/>
              </a:xfrm>
              <a:prstGeom prst="rect">
                <a:avLst/>
              </a:prstGeom>
              <a:noFill/>
              <a:ln>
                <a:noFill/>
              </a:ln>
              <a:extLst>
                <a:ext uri="{91240B29-F687-4F45-9708-019B960494DF}">
                  <a14:hiddenLine w="9525">
                    <a:noFill/>
                    <a:miter lim="800000"/>
                    <a:headEnd/>
                    <a:tailEnd/>
                  </a14:hiddenLine>
                </a:ext>
              </a:extLst>
            </xdr:spPr>
          </xdr:sp>
          <xdr:sp macro="" textlink="">
            <xdr:nvSpPr>
              <xdr:cNvPr id="15618" name="CheckBox23" hidden="1">
                <a:extLst>
                  <a:ext uri="{63B3BB69-23CF-44E3-9099-C40C66FF867C}">
                    <a14:compatExt spid="_x0000_s15618"/>
                  </a:ext>
                </a:extLst>
              </xdr:cNvPr>
              <xdr:cNvSpPr/>
            </xdr:nvSpPr>
            <xdr:spPr bwMode="auto">
              <a:xfrm>
                <a:off x="12001500" y="3009908"/>
                <a:ext cx="1619250" cy="307975"/>
              </a:xfrm>
              <a:prstGeom prst="rect">
                <a:avLst/>
              </a:prstGeom>
              <a:noFill/>
              <a:ln>
                <a:noFill/>
              </a:ln>
              <a:extLst>
                <a:ext uri="{91240B29-F687-4F45-9708-019B960494DF}">
                  <a14:hiddenLine w="9525">
                    <a:noFill/>
                    <a:miter lim="800000"/>
                    <a:headEnd/>
                    <a:tailEnd/>
                  </a14:hiddenLine>
                </a:ext>
              </a:extLst>
            </xdr:spPr>
          </xdr:sp>
          <xdr:sp macro="" textlink="">
            <xdr:nvSpPr>
              <xdr:cNvPr id="15619" name="CheckBox24" hidden="1">
                <a:extLst>
                  <a:ext uri="{63B3BB69-23CF-44E3-9099-C40C66FF867C}">
                    <a14:compatExt spid="_x0000_s15619"/>
                  </a:ext>
                </a:extLst>
              </xdr:cNvPr>
              <xdr:cNvSpPr/>
            </xdr:nvSpPr>
            <xdr:spPr bwMode="auto">
              <a:xfrm>
                <a:off x="13649324" y="3011847"/>
                <a:ext cx="2305051" cy="306027"/>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2042948</xdr:colOff>
          <xdr:row>33</xdr:row>
          <xdr:rowOff>6569</xdr:rowOff>
        </xdr:from>
        <xdr:to>
          <xdr:col>8</xdr:col>
          <xdr:colOff>438150</xdr:colOff>
          <xdr:row>34</xdr:row>
          <xdr:rowOff>0</xdr:rowOff>
        </xdr:to>
        <xdr:grpSp>
          <xdr:nvGrpSpPr>
            <xdr:cNvPr id="15" name="Gruppieren 14"/>
            <xdr:cNvGrpSpPr/>
          </xdr:nvGrpSpPr>
          <xdr:grpSpPr>
            <a:xfrm>
              <a:off x="10263023" y="10264994"/>
              <a:ext cx="6824833" cy="726862"/>
              <a:chOff x="10257679" y="10242459"/>
              <a:chExt cx="6828319" cy="727576"/>
            </a:xfrm>
          </xdr:grpSpPr>
          <xdr:sp macro="" textlink="">
            <xdr:nvSpPr>
              <xdr:cNvPr id="15620" name="CheckBox25" hidden="1">
                <a:extLst>
                  <a:ext uri="{63B3BB69-23CF-44E3-9099-C40C66FF867C}">
                    <a14:compatExt spid="_x0000_s15620"/>
                  </a:ext>
                </a:extLst>
              </xdr:cNvPr>
              <xdr:cNvSpPr/>
            </xdr:nvSpPr>
            <xdr:spPr bwMode="auto">
              <a:xfrm>
                <a:off x="10263768" y="10242459"/>
                <a:ext cx="1620030" cy="450303"/>
              </a:xfrm>
              <a:prstGeom prst="rect">
                <a:avLst/>
              </a:prstGeom>
              <a:noFill/>
              <a:ln>
                <a:noFill/>
              </a:ln>
              <a:extLst>
                <a:ext uri="{91240B29-F687-4F45-9708-019B960494DF}">
                  <a14:hiddenLine w="9525">
                    <a:noFill/>
                    <a:miter lim="800000"/>
                    <a:headEnd/>
                    <a:tailEnd/>
                  </a14:hiddenLine>
                </a:ext>
              </a:extLst>
            </xdr:spPr>
          </xdr:sp>
          <xdr:sp macro="" textlink="">
            <xdr:nvSpPr>
              <xdr:cNvPr id="15621" name="CheckBox26" hidden="1">
                <a:extLst>
                  <a:ext uri="{63B3BB69-23CF-44E3-9099-C40C66FF867C}">
                    <a14:compatExt spid="_x0000_s15621"/>
                  </a:ext>
                </a:extLst>
              </xdr:cNvPr>
              <xdr:cNvSpPr/>
            </xdr:nvSpPr>
            <xdr:spPr bwMode="auto">
              <a:xfrm>
                <a:off x="11998153" y="10242459"/>
                <a:ext cx="1620030" cy="450303"/>
              </a:xfrm>
              <a:prstGeom prst="rect">
                <a:avLst/>
              </a:prstGeom>
              <a:noFill/>
              <a:ln>
                <a:noFill/>
              </a:ln>
              <a:extLst>
                <a:ext uri="{91240B29-F687-4F45-9708-019B960494DF}">
                  <a14:hiddenLine w="9525">
                    <a:noFill/>
                    <a:miter lim="800000"/>
                    <a:headEnd/>
                    <a:tailEnd/>
                  </a14:hiddenLine>
                </a:ext>
              </a:extLst>
            </xdr:spPr>
          </xdr:sp>
          <xdr:sp macro="" textlink="">
            <xdr:nvSpPr>
              <xdr:cNvPr id="15622" name="CheckBox27" hidden="1">
                <a:extLst>
                  <a:ext uri="{63B3BB69-23CF-44E3-9099-C40C66FF867C}">
                    <a14:compatExt spid="_x0000_s15622"/>
                  </a:ext>
                </a:extLst>
              </xdr:cNvPr>
              <xdr:cNvSpPr/>
            </xdr:nvSpPr>
            <xdr:spPr bwMode="auto">
              <a:xfrm>
                <a:off x="13608653" y="10242459"/>
                <a:ext cx="1839210" cy="450303"/>
              </a:xfrm>
              <a:prstGeom prst="rect">
                <a:avLst/>
              </a:prstGeom>
              <a:noFill/>
              <a:ln>
                <a:noFill/>
              </a:ln>
              <a:extLst>
                <a:ext uri="{91240B29-F687-4F45-9708-019B960494DF}">
                  <a14:hiddenLine w="9525">
                    <a:noFill/>
                    <a:miter lim="800000"/>
                    <a:headEnd/>
                    <a:tailEnd/>
                  </a14:hiddenLine>
                </a:ext>
              </a:extLst>
            </xdr:spPr>
          </xdr:sp>
          <xdr:sp macro="" textlink="">
            <xdr:nvSpPr>
              <xdr:cNvPr id="15623" name="CheckBox28" hidden="1">
                <a:extLst>
                  <a:ext uri="{63B3BB69-23CF-44E3-9099-C40C66FF867C}">
                    <a14:compatExt spid="_x0000_s15623"/>
                  </a:ext>
                </a:extLst>
              </xdr:cNvPr>
              <xdr:cNvSpPr/>
            </xdr:nvSpPr>
            <xdr:spPr bwMode="auto">
              <a:xfrm>
                <a:off x="15466930" y="10242460"/>
                <a:ext cx="1619068" cy="431140"/>
              </a:xfrm>
              <a:prstGeom prst="rect">
                <a:avLst/>
              </a:prstGeom>
              <a:noFill/>
              <a:ln>
                <a:noFill/>
              </a:ln>
              <a:extLst>
                <a:ext uri="{91240B29-F687-4F45-9708-019B960494DF}">
                  <a14:hiddenLine w="9525">
                    <a:noFill/>
                    <a:miter lim="800000"/>
                    <a:headEnd/>
                    <a:tailEnd/>
                  </a14:hiddenLine>
                </a:ext>
              </a:extLst>
            </xdr:spPr>
          </xdr:sp>
          <xdr:sp macro="" textlink="">
            <xdr:nvSpPr>
              <xdr:cNvPr id="15624" name="CheckBox29" hidden="1">
                <a:extLst>
                  <a:ext uri="{63B3BB69-23CF-44E3-9099-C40C66FF867C}">
                    <a14:compatExt spid="_x0000_s15624"/>
                  </a:ext>
                </a:extLst>
              </xdr:cNvPr>
              <xdr:cNvSpPr/>
            </xdr:nvSpPr>
            <xdr:spPr bwMode="auto">
              <a:xfrm>
                <a:off x="10257679" y="10668022"/>
                <a:ext cx="1855332" cy="302013"/>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25</xdr:row>
          <xdr:rowOff>8283</xdr:rowOff>
        </xdr:from>
        <xdr:to>
          <xdr:col>8</xdr:col>
          <xdr:colOff>430695</xdr:colOff>
          <xdr:row>25</xdr:row>
          <xdr:rowOff>828258</xdr:rowOff>
        </xdr:to>
        <xdr:grpSp>
          <xdr:nvGrpSpPr>
            <xdr:cNvPr id="16" name="Gruppieren 15"/>
            <xdr:cNvGrpSpPr/>
          </xdr:nvGrpSpPr>
          <xdr:grpSpPr>
            <a:xfrm>
              <a:off x="10267947" y="7047258"/>
              <a:ext cx="6812442" cy="819975"/>
              <a:chOff x="10262146" y="7073348"/>
              <a:chExt cx="6816587" cy="819975"/>
            </a:xfrm>
          </xdr:grpSpPr>
          <xdr:sp macro="" textlink="">
            <xdr:nvSpPr>
              <xdr:cNvPr id="15625" name="CheckBox30" hidden="1">
                <a:extLst>
                  <a:ext uri="{63B3BB69-23CF-44E3-9099-C40C66FF867C}">
                    <a14:compatExt spid="_x0000_s15625"/>
                  </a:ext>
                </a:extLst>
              </xdr:cNvPr>
              <xdr:cNvSpPr/>
            </xdr:nvSpPr>
            <xdr:spPr bwMode="auto">
              <a:xfrm>
                <a:off x="10262980" y="7073348"/>
                <a:ext cx="1888436" cy="446018"/>
              </a:xfrm>
              <a:prstGeom prst="rect">
                <a:avLst/>
              </a:prstGeom>
              <a:noFill/>
              <a:ln>
                <a:noFill/>
              </a:ln>
              <a:extLst>
                <a:ext uri="{91240B29-F687-4F45-9708-019B960494DF}">
                  <a14:hiddenLine w="9525">
                    <a:noFill/>
                    <a:miter lim="800000"/>
                    <a:headEnd/>
                    <a:tailEnd/>
                  </a14:hiddenLine>
                </a:ext>
              </a:extLst>
            </xdr:spPr>
          </xdr:sp>
          <xdr:sp macro="" textlink="">
            <xdr:nvSpPr>
              <xdr:cNvPr id="15626" name="CheckBox31" hidden="1">
                <a:extLst>
                  <a:ext uri="{63B3BB69-23CF-44E3-9099-C40C66FF867C}">
                    <a14:compatExt spid="_x0000_s15626"/>
                  </a:ext>
                </a:extLst>
              </xdr:cNvPr>
              <xdr:cNvSpPr/>
            </xdr:nvSpPr>
            <xdr:spPr bwMode="auto">
              <a:xfrm>
                <a:off x="11997583" y="7073348"/>
                <a:ext cx="1620233" cy="446018"/>
              </a:xfrm>
              <a:prstGeom prst="rect">
                <a:avLst/>
              </a:prstGeom>
              <a:noFill/>
              <a:ln>
                <a:noFill/>
              </a:ln>
              <a:extLst>
                <a:ext uri="{91240B29-F687-4F45-9708-019B960494DF}">
                  <a14:hiddenLine w="9525">
                    <a:noFill/>
                    <a:miter lim="800000"/>
                    <a:headEnd/>
                    <a:tailEnd/>
                  </a14:hiddenLine>
                </a:ext>
              </a:extLst>
            </xdr:spPr>
          </xdr:sp>
          <xdr:sp macro="" textlink="">
            <xdr:nvSpPr>
              <xdr:cNvPr id="15627" name="CheckBox32" hidden="1">
                <a:extLst>
                  <a:ext uri="{63B3BB69-23CF-44E3-9099-C40C66FF867C}">
                    <a14:compatExt spid="_x0000_s15627"/>
                  </a:ext>
                </a:extLst>
              </xdr:cNvPr>
              <xdr:cNvSpPr/>
            </xdr:nvSpPr>
            <xdr:spPr bwMode="auto">
              <a:xfrm>
                <a:off x="13608285" y="7073348"/>
                <a:ext cx="1839441" cy="446018"/>
              </a:xfrm>
              <a:prstGeom prst="rect">
                <a:avLst/>
              </a:prstGeom>
              <a:noFill/>
              <a:ln>
                <a:noFill/>
              </a:ln>
              <a:extLst>
                <a:ext uri="{91240B29-F687-4F45-9708-019B960494DF}">
                  <a14:hiddenLine w="9525">
                    <a:noFill/>
                    <a:miter lim="800000"/>
                    <a:headEnd/>
                    <a:tailEnd/>
                  </a14:hiddenLine>
                </a:ext>
              </a:extLst>
            </xdr:spPr>
          </xdr:sp>
          <xdr:sp macro="" textlink="">
            <xdr:nvSpPr>
              <xdr:cNvPr id="15628" name="CheckBox33" hidden="1">
                <a:extLst>
                  <a:ext uri="{63B3BB69-23CF-44E3-9099-C40C66FF867C}">
                    <a14:compatExt spid="_x0000_s15628"/>
                  </a:ext>
                </a:extLst>
              </xdr:cNvPr>
              <xdr:cNvSpPr/>
            </xdr:nvSpPr>
            <xdr:spPr bwMode="auto">
              <a:xfrm>
                <a:off x="15458499" y="7073349"/>
                <a:ext cx="1620234" cy="427038"/>
              </a:xfrm>
              <a:prstGeom prst="rect">
                <a:avLst/>
              </a:prstGeom>
              <a:noFill/>
              <a:ln>
                <a:noFill/>
              </a:ln>
              <a:extLst>
                <a:ext uri="{91240B29-F687-4F45-9708-019B960494DF}">
                  <a14:hiddenLine w="9525">
                    <a:noFill/>
                    <a:miter lim="800000"/>
                    <a:headEnd/>
                    <a:tailEnd/>
                  </a14:hiddenLine>
                </a:ext>
              </a:extLst>
            </xdr:spPr>
          </xdr:sp>
          <xdr:sp macro="" textlink="">
            <xdr:nvSpPr>
              <xdr:cNvPr id="15629" name="CheckBox34" hidden="1">
                <a:extLst>
                  <a:ext uri="{63B3BB69-23CF-44E3-9099-C40C66FF867C}">
                    <a14:compatExt spid="_x0000_s15629"/>
                  </a:ext>
                </a:extLst>
              </xdr:cNvPr>
              <xdr:cNvSpPr/>
            </xdr:nvSpPr>
            <xdr:spPr bwMode="auto">
              <a:xfrm>
                <a:off x="10262146" y="7520608"/>
                <a:ext cx="2360543" cy="372715"/>
              </a:xfrm>
              <a:prstGeom prst="rect">
                <a:avLst/>
              </a:prstGeom>
              <a:noFill/>
              <a:ln>
                <a:noFill/>
              </a:ln>
              <a:extLst>
                <a:ext uri="{91240B29-F687-4F45-9708-019B960494DF}">
                  <a14:hiddenLine w="9525">
                    <a:noFill/>
                    <a:miter lim="800000"/>
                    <a:headEnd/>
                    <a:tailEnd/>
                  </a14:hiddenLine>
                </a:ext>
              </a:extLst>
            </xdr:spPr>
          </xdr:sp>
          <xdr:sp macro="" textlink="">
            <xdr:nvSpPr>
              <xdr:cNvPr id="15630" name="CheckBox35" hidden="1">
                <a:extLst>
                  <a:ext uri="{63B3BB69-23CF-44E3-9099-C40C66FF867C}">
                    <a14:compatExt spid="_x0000_s15630"/>
                  </a:ext>
                </a:extLst>
              </xdr:cNvPr>
              <xdr:cNvSpPr/>
            </xdr:nvSpPr>
            <xdr:spPr bwMode="auto">
              <a:xfrm>
                <a:off x="12597848" y="7520607"/>
                <a:ext cx="3660914" cy="347869"/>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19</xdr:col>
      <xdr:colOff>9525</xdr:colOff>
      <xdr:row>25</xdr:row>
      <xdr:rowOff>152400</xdr:rowOff>
    </xdr:from>
    <xdr:to>
      <xdr:col>25</xdr:col>
      <xdr:colOff>9525</xdr:colOff>
      <xdr:row>42</xdr:row>
      <xdr:rowOff>28575</xdr:rowOff>
    </xdr:to>
    <xdr:graphicFrame macro="">
      <xdr:nvGraphicFramePr>
        <xdr:cNvPr id="717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9525</xdr:colOff>
          <xdr:row>60</xdr:row>
          <xdr:rowOff>9525</xdr:rowOff>
        </xdr:from>
        <xdr:to>
          <xdr:col>13</xdr:col>
          <xdr:colOff>0</xdr:colOff>
          <xdr:row>63</xdr:row>
          <xdr:rowOff>152400</xdr:rowOff>
        </xdr:to>
        <xdr:sp macro="" textlink="">
          <xdr:nvSpPr>
            <xdr:cNvPr id="7170" name="OptionButton21" hidden="1">
              <a:extLst>
                <a:ext uri="{63B3BB69-23CF-44E3-9099-C40C66FF867C}">
                  <a14:compatExt spid="_x0000_s7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60</xdr:row>
          <xdr:rowOff>9525</xdr:rowOff>
        </xdr:from>
        <xdr:to>
          <xdr:col>13</xdr:col>
          <xdr:colOff>1038225</xdr:colOff>
          <xdr:row>64</xdr:row>
          <xdr:rowOff>0</xdr:rowOff>
        </xdr:to>
        <xdr:sp macro="" textlink="">
          <xdr:nvSpPr>
            <xdr:cNvPr id="7171" name="OptionButton22" hidden="1">
              <a:extLst>
                <a:ext uri="{63B3BB69-23CF-44E3-9099-C40C66FF867C}">
                  <a14:compatExt spid="_x0000_s7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78</xdr:row>
          <xdr:rowOff>19050</xdr:rowOff>
        </xdr:from>
        <xdr:to>
          <xdr:col>11</xdr:col>
          <xdr:colOff>1485900</xdr:colOff>
          <xdr:row>79</xdr:row>
          <xdr:rowOff>0</xdr:rowOff>
        </xdr:to>
        <xdr:sp macro="" textlink="">
          <xdr:nvSpPr>
            <xdr:cNvPr id="7172" name="Check Box 4" hidden="1">
              <a:extLst>
                <a:ext uri="{63B3BB69-23CF-44E3-9099-C40C66FF867C}">
                  <a14:compatExt spid="_x0000_s7172"/>
                </a:ext>
              </a:extLst>
            </xdr:cNvPr>
            <xdr:cNvSpPr/>
          </xdr:nvSpPr>
          <xdr:spPr bwMode="auto">
            <a:xfrm>
              <a:off x="0" y="0"/>
              <a:ext cx="0" cy="0"/>
            </a:xfrm>
            <a:prstGeom prst="rect">
              <a:avLst/>
            </a:prstGeom>
            <a:solidFill>
              <a:srgbClr val="99CC00" mc:Ignorable="a14" a14:legacySpreadsheetColorIndex="50"/>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mit Lagerdichte rechnen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78</xdr:row>
          <xdr:rowOff>0</xdr:rowOff>
        </xdr:from>
        <xdr:to>
          <xdr:col>15</xdr:col>
          <xdr:colOff>609600</xdr:colOff>
          <xdr:row>79</xdr:row>
          <xdr:rowOff>0</xdr:rowOff>
        </xdr:to>
        <xdr:sp macro="" textlink="">
          <xdr:nvSpPr>
            <xdr:cNvPr id="7173" name="Check Box 5" hidden="1">
              <a:extLst>
                <a:ext uri="{63B3BB69-23CF-44E3-9099-C40C66FF867C}">
                  <a14:compatExt spid="_x0000_s7173"/>
                </a:ext>
              </a:extLst>
            </xdr:cNvPr>
            <xdr:cNvSpPr/>
          </xdr:nvSpPr>
          <xdr:spPr bwMode="auto">
            <a:xfrm>
              <a:off x="0" y="0"/>
              <a:ext cx="0" cy="0"/>
            </a:xfrm>
            <a:prstGeom prst="rect">
              <a:avLst/>
            </a:prstGeom>
            <a:solidFill>
              <a:srgbClr val="99CC00" mc:Ignorable="a14" a14:legacySpreadsheetColorIndex="50"/>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Mischlager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81</xdr:row>
          <xdr:rowOff>9525</xdr:rowOff>
        </xdr:from>
        <xdr:to>
          <xdr:col>12</xdr:col>
          <xdr:colOff>1038225</xdr:colOff>
          <xdr:row>81</xdr:row>
          <xdr:rowOff>285750</xdr:rowOff>
        </xdr:to>
        <xdr:sp macro="" textlink="">
          <xdr:nvSpPr>
            <xdr:cNvPr id="7174" name="Check Box 6" hidden="1">
              <a:extLst>
                <a:ext uri="{63B3BB69-23CF-44E3-9099-C40C66FF867C}">
                  <a14:compatExt spid="_x0000_s7174"/>
                </a:ext>
              </a:extLst>
            </xdr:cNvPr>
            <xdr:cNvSpPr/>
          </xdr:nvSpPr>
          <xdr:spPr bwMode="auto">
            <a:xfrm>
              <a:off x="0" y="0"/>
              <a:ext cx="0" cy="0"/>
            </a:xfrm>
            <a:prstGeom prst="rect">
              <a:avLst/>
            </a:prstGeom>
            <a:solidFill>
              <a:srgbClr val="99CC00" mc:Ignorable="a14" a14:legacySpreadsheetColorIndex="50"/>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Betriebsfeuerwehr berücksichtigen (CEA K3)</a:t>
              </a:r>
            </a:p>
          </xdr:txBody>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ebrigoletto.uba.de/rigoletto/public/welcome.do"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christian.buser@lu.ch"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3" Type="http://schemas.openxmlformats.org/officeDocument/2006/relationships/drawing" Target="../drawings/drawing3.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 Type="http://schemas.openxmlformats.org/officeDocument/2006/relationships/printerSettings" Target="../printerSettings/printerSettings4.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41" Type="http://schemas.openxmlformats.org/officeDocument/2006/relationships/ctrlProp" Target="../ctrlProps/ctrlProp37.xml"/><Relationship Id="rId1" Type="http://schemas.openxmlformats.org/officeDocument/2006/relationships/hyperlink" Target="http://www.geo.lu.ch/map/gewaesserschutz/"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omments" Target="../comments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3.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8"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omments" Target="../comments3.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45.xml"/><Relationship Id="rId5" Type="http://schemas.openxmlformats.org/officeDocument/2006/relationships/image" Target="../media/image2.emf"/><Relationship Id="rId4" Type="http://schemas.openxmlformats.org/officeDocument/2006/relationships/control" Target="../activeX/activeX1.xml"/></Relationships>
</file>

<file path=xl/worksheets/_rels/sheet6.xml.rels><?xml version="1.0" encoding="UTF-8" standalone="yes"?>
<Relationships xmlns="http://schemas.openxmlformats.org/package/2006/relationships"><Relationship Id="rId26" Type="http://schemas.openxmlformats.org/officeDocument/2006/relationships/image" Target="../media/image13.emf"/><Relationship Id="rId117" Type="http://schemas.openxmlformats.org/officeDocument/2006/relationships/ctrlProp" Target="../ctrlProps/ctrlProp88.xml"/><Relationship Id="rId21" Type="http://schemas.openxmlformats.org/officeDocument/2006/relationships/control" Target="../activeX/activeX10.xml"/><Relationship Id="rId42" Type="http://schemas.openxmlformats.org/officeDocument/2006/relationships/image" Target="../media/image21.emf"/><Relationship Id="rId47" Type="http://schemas.openxmlformats.org/officeDocument/2006/relationships/control" Target="../activeX/activeX23.xml"/><Relationship Id="rId63" Type="http://schemas.openxmlformats.org/officeDocument/2006/relationships/control" Target="../activeX/activeX31.xml"/><Relationship Id="rId68" Type="http://schemas.openxmlformats.org/officeDocument/2006/relationships/image" Target="../media/image34.emf"/><Relationship Id="rId84" Type="http://schemas.openxmlformats.org/officeDocument/2006/relationships/ctrlProp" Target="../ctrlProps/ctrlProp55.xml"/><Relationship Id="rId89" Type="http://schemas.openxmlformats.org/officeDocument/2006/relationships/ctrlProp" Target="../ctrlProps/ctrlProp60.xml"/><Relationship Id="rId112" Type="http://schemas.openxmlformats.org/officeDocument/2006/relationships/ctrlProp" Target="../ctrlProps/ctrlProp83.xml"/><Relationship Id="rId133" Type="http://schemas.openxmlformats.org/officeDocument/2006/relationships/ctrlProp" Target="../ctrlProps/ctrlProp104.xml"/><Relationship Id="rId16" Type="http://schemas.openxmlformats.org/officeDocument/2006/relationships/image" Target="../media/image8.emf"/><Relationship Id="rId107" Type="http://schemas.openxmlformats.org/officeDocument/2006/relationships/ctrlProp" Target="../ctrlProps/ctrlProp78.xml"/><Relationship Id="rId11" Type="http://schemas.openxmlformats.org/officeDocument/2006/relationships/control" Target="../activeX/activeX5.xml"/><Relationship Id="rId32" Type="http://schemas.openxmlformats.org/officeDocument/2006/relationships/image" Target="../media/image16.emf"/><Relationship Id="rId37" Type="http://schemas.openxmlformats.org/officeDocument/2006/relationships/control" Target="../activeX/activeX18.xml"/><Relationship Id="rId53" Type="http://schemas.openxmlformats.org/officeDocument/2006/relationships/control" Target="../activeX/activeX26.xml"/><Relationship Id="rId58" Type="http://schemas.openxmlformats.org/officeDocument/2006/relationships/image" Target="../media/image29.emf"/><Relationship Id="rId74" Type="http://schemas.openxmlformats.org/officeDocument/2006/relationships/image" Target="../media/image37.emf"/><Relationship Id="rId79" Type="http://schemas.openxmlformats.org/officeDocument/2006/relationships/ctrlProp" Target="../ctrlProps/ctrlProp50.xml"/><Relationship Id="rId102" Type="http://schemas.openxmlformats.org/officeDocument/2006/relationships/ctrlProp" Target="../ctrlProps/ctrlProp73.xml"/><Relationship Id="rId123" Type="http://schemas.openxmlformats.org/officeDocument/2006/relationships/ctrlProp" Target="../ctrlProps/ctrlProp94.xml"/><Relationship Id="rId128" Type="http://schemas.openxmlformats.org/officeDocument/2006/relationships/ctrlProp" Target="../ctrlProps/ctrlProp99.xml"/><Relationship Id="rId5" Type="http://schemas.openxmlformats.org/officeDocument/2006/relationships/control" Target="../activeX/activeX2.xml"/><Relationship Id="rId90" Type="http://schemas.openxmlformats.org/officeDocument/2006/relationships/ctrlProp" Target="../ctrlProps/ctrlProp61.xml"/><Relationship Id="rId95" Type="http://schemas.openxmlformats.org/officeDocument/2006/relationships/ctrlProp" Target="../ctrlProps/ctrlProp66.xml"/><Relationship Id="rId14" Type="http://schemas.openxmlformats.org/officeDocument/2006/relationships/image" Target="../media/image7.emf"/><Relationship Id="rId22" Type="http://schemas.openxmlformats.org/officeDocument/2006/relationships/image" Target="../media/image11.emf"/><Relationship Id="rId27" Type="http://schemas.openxmlformats.org/officeDocument/2006/relationships/control" Target="../activeX/activeX13.xml"/><Relationship Id="rId30" Type="http://schemas.openxmlformats.org/officeDocument/2006/relationships/image" Target="../media/image15.emf"/><Relationship Id="rId35" Type="http://schemas.openxmlformats.org/officeDocument/2006/relationships/control" Target="../activeX/activeX17.xml"/><Relationship Id="rId43" Type="http://schemas.openxmlformats.org/officeDocument/2006/relationships/control" Target="../activeX/activeX21.xml"/><Relationship Id="rId48" Type="http://schemas.openxmlformats.org/officeDocument/2006/relationships/image" Target="../media/image24.emf"/><Relationship Id="rId56" Type="http://schemas.openxmlformats.org/officeDocument/2006/relationships/image" Target="../media/image28.emf"/><Relationship Id="rId64" Type="http://schemas.openxmlformats.org/officeDocument/2006/relationships/image" Target="../media/image32.emf"/><Relationship Id="rId69" Type="http://schemas.openxmlformats.org/officeDocument/2006/relationships/control" Target="../activeX/activeX34.xml"/><Relationship Id="rId77" Type="http://schemas.openxmlformats.org/officeDocument/2006/relationships/ctrlProp" Target="../ctrlProps/ctrlProp48.xml"/><Relationship Id="rId100" Type="http://schemas.openxmlformats.org/officeDocument/2006/relationships/ctrlProp" Target="../ctrlProps/ctrlProp71.xml"/><Relationship Id="rId105" Type="http://schemas.openxmlformats.org/officeDocument/2006/relationships/ctrlProp" Target="../ctrlProps/ctrlProp76.xml"/><Relationship Id="rId113" Type="http://schemas.openxmlformats.org/officeDocument/2006/relationships/ctrlProp" Target="../ctrlProps/ctrlProp84.xml"/><Relationship Id="rId118" Type="http://schemas.openxmlformats.org/officeDocument/2006/relationships/ctrlProp" Target="../ctrlProps/ctrlProp89.xml"/><Relationship Id="rId126" Type="http://schemas.openxmlformats.org/officeDocument/2006/relationships/ctrlProp" Target="../ctrlProps/ctrlProp97.xml"/><Relationship Id="rId8" Type="http://schemas.openxmlformats.org/officeDocument/2006/relationships/image" Target="../media/image4.emf"/><Relationship Id="rId51" Type="http://schemas.openxmlformats.org/officeDocument/2006/relationships/control" Target="../activeX/activeX25.xml"/><Relationship Id="rId72" Type="http://schemas.openxmlformats.org/officeDocument/2006/relationships/image" Target="../media/image36.emf"/><Relationship Id="rId80" Type="http://schemas.openxmlformats.org/officeDocument/2006/relationships/ctrlProp" Target="../ctrlProps/ctrlProp51.xml"/><Relationship Id="rId85" Type="http://schemas.openxmlformats.org/officeDocument/2006/relationships/ctrlProp" Target="../ctrlProps/ctrlProp56.xml"/><Relationship Id="rId93" Type="http://schemas.openxmlformats.org/officeDocument/2006/relationships/ctrlProp" Target="../ctrlProps/ctrlProp64.xml"/><Relationship Id="rId98" Type="http://schemas.openxmlformats.org/officeDocument/2006/relationships/ctrlProp" Target="../ctrlProps/ctrlProp69.xml"/><Relationship Id="rId121" Type="http://schemas.openxmlformats.org/officeDocument/2006/relationships/ctrlProp" Target="../ctrlProps/ctrlProp92.xml"/><Relationship Id="rId3" Type="http://schemas.openxmlformats.org/officeDocument/2006/relationships/drawing" Target="../drawings/drawing5.xml"/><Relationship Id="rId12" Type="http://schemas.openxmlformats.org/officeDocument/2006/relationships/image" Target="../media/image6.emf"/><Relationship Id="rId17" Type="http://schemas.openxmlformats.org/officeDocument/2006/relationships/control" Target="../activeX/activeX8.xml"/><Relationship Id="rId25" Type="http://schemas.openxmlformats.org/officeDocument/2006/relationships/control" Target="../activeX/activeX12.xml"/><Relationship Id="rId33" Type="http://schemas.openxmlformats.org/officeDocument/2006/relationships/control" Target="../activeX/activeX16.xml"/><Relationship Id="rId38" Type="http://schemas.openxmlformats.org/officeDocument/2006/relationships/image" Target="../media/image19.emf"/><Relationship Id="rId46" Type="http://schemas.openxmlformats.org/officeDocument/2006/relationships/image" Target="../media/image23.emf"/><Relationship Id="rId59" Type="http://schemas.openxmlformats.org/officeDocument/2006/relationships/control" Target="../activeX/activeX29.xml"/><Relationship Id="rId67" Type="http://schemas.openxmlformats.org/officeDocument/2006/relationships/control" Target="../activeX/activeX33.xml"/><Relationship Id="rId103" Type="http://schemas.openxmlformats.org/officeDocument/2006/relationships/ctrlProp" Target="../ctrlProps/ctrlProp74.xml"/><Relationship Id="rId108" Type="http://schemas.openxmlformats.org/officeDocument/2006/relationships/ctrlProp" Target="../ctrlProps/ctrlProp79.xml"/><Relationship Id="rId116" Type="http://schemas.openxmlformats.org/officeDocument/2006/relationships/ctrlProp" Target="../ctrlProps/ctrlProp87.xml"/><Relationship Id="rId124" Type="http://schemas.openxmlformats.org/officeDocument/2006/relationships/ctrlProp" Target="../ctrlProps/ctrlProp95.xml"/><Relationship Id="rId129" Type="http://schemas.openxmlformats.org/officeDocument/2006/relationships/ctrlProp" Target="../ctrlProps/ctrlProp100.xml"/><Relationship Id="rId20" Type="http://schemas.openxmlformats.org/officeDocument/2006/relationships/image" Target="../media/image10.emf"/><Relationship Id="rId41" Type="http://schemas.openxmlformats.org/officeDocument/2006/relationships/control" Target="../activeX/activeX20.xml"/><Relationship Id="rId54" Type="http://schemas.openxmlformats.org/officeDocument/2006/relationships/image" Target="../media/image27.emf"/><Relationship Id="rId62" Type="http://schemas.openxmlformats.org/officeDocument/2006/relationships/image" Target="../media/image31.emf"/><Relationship Id="rId70" Type="http://schemas.openxmlformats.org/officeDocument/2006/relationships/image" Target="../media/image35.emf"/><Relationship Id="rId75" Type="http://schemas.openxmlformats.org/officeDocument/2006/relationships/ctrlProp" Target="../ctrlProps/ctrlProp46.xml"/><Relationship Id="rId83" Type="http://schemas.openxmlformats.org/officeDocument/2006/relationships/ctrlProp" Target="../ctrlProps/ctrlProp54.xml"/><Relationship Id="rId88" Type="http://schemas.openxmlformats.org/officeDocument/2006/relationships/ctrlProp" Target="../ctrlProps/ctrlProp59.xml"/><Relationship Id="rId91" Type="http://schemas.openxmlformats.org/officeDocument/2006/relationships/ctrlProp" Target="../ctrlProps/ctrlProp62.xml"/><Relationship Id="rId96" Type="http://schemas.openxmlformats.org/officeDocument/2006/relationships/ctrlProp" Target="../ctrlProps/ctrlProp67.xml"/><Relationship Id="rId111" Type="http://schemas.openxmlformats.org/officeDocument/2006/relationships/ctrlProp" Target="../ctrlProps/ctrlProp82.xml"/><Relationship Id="rId132" Type="http://schemas.openxmlformats.org/officeDocument/2006/relationships/ctrlProp" Target="../ctrlProps/ctrlProp103.xml"/><Relationship Id="rId1" Type="http://schemas.openxmlformats.org/officeDocument/2006/relationships/hyperlink" Target="https://uwe.lu.ch/-/media/UWE/Dokumente/Themen/Risikovorsorge/Leitfaden_Loeschwasserrueckhaltung.pdf?la=de-CH" TargetMode="External"/><Relationship Id="rId6" Type="http://schemas.openxmlformats.org/officeDocument/2006/relationships/image" Target="../media/image3.emf"/><Relationship Id="rId15" Type="http://schemas.openxmlformats.org/officeDocument/2006/relationships/control" Target="../activeX/activeX7.xml"/><Relationship Id="rId23" Type="http://schemas.openxmlformats.org/officeDocument/2006/relationships/control" Target="../activeX/activeX11.xml"/><Relationship Id="rId28" Type="http://schemas.openxmlformats.org/officeDocument/2006/relationships/image" Target="../media/image14.emf"/><Relationship Id="rId36" Type="http://schemas.openxmlformats.org/officeDocument/2006/relationships/image" Target="../media/image18.emf"/><Relationship Id="rId49" Type="http://schemas.openxmlformats.org/officeDocument/2006/relationships/control" Target="../activeX/activeX24.xml"/><Relationship Id="rId57" Type="http://schemas.openxmlformats.org/officeDocument/2006/relationships/control" Target="../activeX/activeX28.xml"/><Relationship Id="rId106" Type="http://schemas.openxmlformats.org/officeDocument/2006/relationships/ctrlProp" Target="../ctrlProps/ctrlProp77.xml"/><Relationship Id="rId114" Type="http://schemas.openxmlformats.org/officeDocument/2006/relationships/ctrlProp" Target="../ctrlProps/ctrlProp85.xml"/><Relationship Id="rId119" Type="http://schemas.openxmlformats.org/officeDocument/2006/relationships/ctrlProp" Target="../ctrlProps/ctrlProp90.xml"/><Relationship Id="rId127" Type="http://schemas.openxmlformats.org/officeDocument/2006/relationships/ctrlProp" Target="../ctrlProps/ctrlProp98.xml"/><Relationship Id="rId10" Type="http://schemas.openxmlformats.org/officeDocument/2006/relationships/image" Target="../media/image5.emf"/><Relationship Id="rId31" Type="http://schemas.openxmlformats.org/officeDocument/2006/relationships/control" Target="../activeX/activeX15.xml"/><Relationship Id="rId44" Type="http://schemas.openxmlformats.org/officeDocument/2006/relationships/image" Target="../media/image22.emf"/><Relationship Id="rId52" Type="http://schemas.openxmlformats.org/officeDocument/2006/relationships/image" Target="../media/image26.emf"/><Relationship Id="rId60" Type="http://schemas.openxmlformats.org/officeDocument/2006/relationships/image" Target="../media/image30.emf"/><Relationship Id="rId65" Type="http://schemas.openxmlformats.org/officeDocument/2006/relationships/control" Target="../activeX/activeX32.xml"/><Relationship Id="rId73" Type="http://schemas.openxmlformats.org/officeDocument/2006/relationships/control" Target="../activeX/activeX36.xml"/><Relationship Id="rId78" Type="http://schemas.openxmlformats.org/officeDocument/2006/relationships/ctrlProp" Target="../ctrlProps/ctrlProp49.xml"/><Relationship Id="rId81" Type="http://schemas.openxmlformats.org/officeDocument/2006/relationships/ctrlProp" Target="../ctrlProps/ctrlProp52.xml"/><Relationship Id="rId86" Type="http://schemas.openxmlformats.org/officeDocument/2006/relationships/ctrlProp" Target="../ctrlProps/ctrlProp57.xml"/><Relationship Id="rId94" Type="http://schemas.openxmlformats.org/officeDocument/2006/relationships/ctrlProp" Target="../ctrlProps/ctrlProp65.xml"/><Relationship Id="rId99" Type="http://schemas.openxmlformats.org/officeDocument/2006/relationships/ctrlProp" Target="../ctrlProps/ctrlProp70.xml"/><Relationship Id="rId101" Type="http://schemas.openxmlformats.org/officeDocument/2006/relationships/ctrlProp" Target="../ctrlProps/ctrlProp72.xml"/><Relationship Id="rId122" Type="http://schemas.openxmlformats.org/officeDocument/2006/relationships/ctrlProp" Target="../ctrlProps/ctrlProp93.xml"/><Relationship Id="rId130" Type="http://schemas.openxmlformats.org/officeDocument/2006/relationships/ctrlProp" Target="../ctrlProps/ctrlProp101.xml"/><Relationship Id="rId4" Type="http://schemas.openxmlformats.org/officeDocument/2006/relationships/vmlDrawing" Target="../drawings/vmlDrawing5.vml"/><Relationship Id="rId9" Type="http://schemas.openxmlformats.org/officeDocument/2006/relationships/control" Target="../activeX/activeX4.xml"/><Relationship Id="rId13" Type="http://schemas.openxmlformats.org/officeDocument/2006/relationships/control" Target="../activeX/activeX6.xml"/><Relationship Id="rId18" Type="http://schemas.openxmlformats.org/officeDocument/2006/relationships/image" Target="../media/image9.emf"/><Relationship Id="rId39" Type="http://schemas.openxmlformats.org/officeDocument/2006/relationships/control" Target="../activeX/activeX19.xml"/><Relationship Id="rId109" Type="http://schemas.openxmlformats.org/officeDocument/2006/relationships/ctrlProp" Target="../ctrlProps/ctrlProp80.xml"/><Relationship Id="rId34" Type="http://schemas.openxmlformats.org/officeDocument/2006/relationships/image" Target="../media/image17.emf"/><Relationship Id="rId50" Type="http://schemas.openxmlformats.org/officeDocument/2006/relationships/image" Target="../media/image25.emf"/><Relationship Id="rId55" Type="http://schemas.openxmlformats.org/officeDocument/2006/relationships/control" Target="../activeX/activeX27.xml"/><Relationship Id="rId76" Type="http://schemas.openxmlformats.org/officeDocument/2006/relationships/ctrlProp" Target="../ctrlProps/ctrlProp47.xml"/><Relationship Id="rId97" Type="http://schemas.openxmlformats.org/officeDocument/2006/relationships/ctrlProp" Target="../ctrlProps/ctrlProp68.xml"/><Relationship Id="rId104" Type="http://schemas.openxmlformats.org/officeDocument/2006/relationships/ctrlProp" Target="../ctrlProps/ctrlProp75.xml"/><Relationship Id="rId120" Type="http://schemas.openxmlformats.org/officeDocument/2006/relationships/ctrlProp" Target="../ctrlProps/ctrlProp91.xml"/><Relationship Id="rId125" Type="http://schemas.openxmlformats.org/officeDocument/2006/relationships/ctrlProp" Target="../ctrlProps/ctrlProp96.xml"/><Relationship Id="rId7" Type="http://schemas.openxmlformats.org/officeDocument/2006/relationships/control" Target="../activeX/activeX3.xml"/><Relationship Id="rId71" Type="http://schemas.openxmlformats.org/officeDocument/2006/relationships/control" Target="../activeX/activeX35.xml"/><Relationship Id="rId92" Type="http://schemas.openxmlformats.org/officeDocument/2006/relationships/ctrlProp" Target="../ctrlProps/ctrlProp63.xml"/><Relationship Id="rId2" Type="http://schemas.openxmlformats.org/officeDocument/2006/relationships/printerSettings" Target="../printerSettings/printerSettings6.bin"/><Relationship Id="rId29" Type="http://schemas.openxmlformats.org/officeDocument/2006/relationships/control" Target="../activeX/activeX14.xml"/><Relationship Id="rId24" Type="http://schemas.openxmlformats.org/officeDocument/2006/relationships/image" Target="../media/image12.emf"/><Relationship Id="rId40" Type="http://schemas.openxmlformats.org/officeDocument/2006/relationships/image" Target="../media/image20.emf"/><Relationship Id="rId45" Type="http://schemas.openxmlformats.org/officeDocument/2006/relationships/control" Target="../activeX/activeX22.xml"/><Relationship Id="rId66" Type="http://schemas.openxmlformats.org/officeDocument/2006/relationships/image" Target="../media/image33.emf"/><Relationship Id="rId87" Type="http://schemas.openxmlformats.org/officeDocument/2006/relationships/ctrlProp" Target="../ctrlProps/ctrlProp58.xml"/><Relationship Id="rId110" Type="http://schemas.openxmlformats.org/officeDocument/2006/relationships/ctrlProp" Target="../ctrlProps/ctrlProp81.xml"/><Relationship Id="rId115" Type="http://schemas.openxmlformats.org/officeDocument/2006/relationships/ctrlProp" Target="../ctrlProps/ctrlProp86.xml"/><Relationship Id="rId131" Type="http://schemas.openxmlformats.org/officeDocument/2006/relationships/ctrlProp" Target="../ctrlProps/ctrlProp102.xml"/><Relationship Id="rId61" Type="http://schemas.openxmlformats.org/officeDocument/2006/relationships/control" Target="../activeX/activeX30.xml"/><Relationship Id="rId82" Type="http://schemas.openxmlformats.org/officeDocument/2006/relationships/ctrlProp" Target="../ctrlProps/ctrlProp53.xml"/><Relationship Id="rId19" Type="http://schemas.openxmlformats.org/officeDocument/2006/relationships/control" Target="../activeX/activeX9.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05.xml"/><Relationship Id="rId3" Type="http://schemas.openxmlformats.org/officeDocument/2006/relationships/vmlDrawing" Target="../drawings/vmlDrawing6.vml"/><Relationship Id="rId7" Type="http://schemas.openxmlformats.org/officeDocument/2006/relationships/image" Target="../media/image39.emf"/><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ontrol" Target="../activeX/activeX38.xml"/><Relationship Id="rId5" Type="http://schemas.openxmlformats.org/officeDocument/2006/relationships/image" Target="../media/image38.emf"/><Relationship Id="rId10" Type="http://schemas.openxmlformats.org/officeDocument/2006/relationships/ctrlProp" Target="../ctrlProps/ctrlProp107.xml"/><Relationship Id="rId4" Type="http://schemas.openxmlformats.org/officeDocument/2006/relationships/control" Target="../activeX/activeX37.xml"/><Relationship Id="rId9" Type="http://schemas.openxmlformats.org/officeDocument/2006/relationships/ctrlProp" Target="../ctrlProps/ctrlProp10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2" tint="-0.249977111117893"/>
  </sheetPr>
  <dimension ref="A1:W125"/>
  <sheetViews>
    <sheetView showGridLines="0" showRowColHeaders="0" tabSelected="1" zoomScaleNormal="100" workbookViewId="0">
      <selection activeCell="B2" sqref="B2"/>
    </sheetView>
  </sheetViews>
  <sheetFormatPr baseColWidth="10" defaultColWidth="0" defaultRowHeight="15.75" zeroHeight="1" x14ac:dyDescent="0.25"/>
  <cols>
    <col min="1" max="1" width="3.85546875" style="1" customWidth="1"/>
    <col min="2" max="2" width="15.7109375" style="1" customWidth="1"/>
    <col min="3" max="3" width="11.7109375" style="1" customWidth="1"/>
    <col min="4" max="4" width="5.85546875" style="1" customWidth="1"/>
    <col min="5" max="5" width="6.7109375" style="1" customWidth="1"/>
    <col min="6" max="6" width="13.28515625" style="1" customWidth="1"/>
    <col min="7" max="7" width="39.7109375" style="1" customWidth="1"/>
    <col min="8" max="8" width="4.7109375" style="1" customWidth="1"/>
    <col min="9" max="9" width="20.7109375" style="1" customWidth="1"/>
    <col min="10" max="10" width="22.28515625" style="1" customWidth="1"/>
    <col min="11" max="12" width="21.5703125" style="1" customWidth="1"/>
    <col min="13" max="13" width="7.7109375" style="1" customWidth="1"/>
    <col min="14" max="14" width="11.42578125" style="1" customWidth="1"/>
    <col min="15" max="22" width="11.42578125" style="1" hidden="1" customWidth="1"/>
    <col min="23" max="23" width="2.5703125" style="1" hidden="1" customWidth="1"/>
    <col min="24" max="16384" width="11.42578125" style="1" hidden="1"/>
  </cols>
  <sheetData>
    <row r="1" spans="2:8" x14ac:dyDescent="0.25"/>
    <row r="2" spans="2:8" ht="18.75" x14ac:dyDescent="0.25">
      <c r="B2" s="8" t="s">
        <v>0</v>
      </c>
      <c r="G2" s="322"/>
    </row>
    <row r="3" spans="2:8" x14ac:dyDescent="0.25"/>
    <row r="4" spans="2:8" ht="15.75" customHeight="1" x14ac:dyDescent="0.25">
      <c r="B4" s="630" t="s">
        <v>1</v>
      </c>
      <c r="C4" s="630"/>
      <c r="D4" s="630"/>
      <c r="E4" s="19"/>
      <c r="F4" s="19"/>
      <c r="G4" s="1" t="s">
        <v>14</v>
      </c>
    </row>
    <row r="5" spans="2:8" ht="15.75" customHeight="1" x14ac:dyDescent="0.25">
      <c r="B5" s="630"/>
      <c r="C5" s="630"/>
      <c r="D5" s="630"/>
      <c r="E5" s="6"/>
      <c r="F5" s="6"/>
      <c r="G5" s="1" t="s">
        <v>16</v>
      </c>
    </row>
    <row r="6" spans="2:8" ht="15.75" customHeight="1" x14ac:dyDescent="0.25">
      <c r="B6" s="6"/>
      <c r="C6" s="6"/>
      <c r="D6" s="6"/>
      <c r="E6" s="6"/>
      <c r="F6" s="6"/>
      <c r="G6" s="1" t="s">
        <v>15</v>
      </c>
    </row>
    <row r="7" spans="2:8" ht="15.75" customHeight="1" x14ac:dyDescent="0.25">
      <c r="B7" s="6"/>
      <c r="C7" s="6"/>
      <c r="D7" s="6"/>
      <c r="E7" s="6"/>
      <c r="F7" s="6"/>
      <c r="G7" s="7" t="s">
        <v>17</v>
      </c>
      <c r="H7" s="7"/>
    </row>
    <row r="8" spans="2:8" ht="15.75" customHeight="1" x14ac:dyDescent="0.25">
      <c r="B8" s="6"/>
      <c r="C8" s="6"/>
      <c r="D8" s="6"/>
      <c r="E8" s="6"/>
      <c r="F8" s="6"/>
      <c r="G8" s="7" t="s">
        <v>18</v>
      </c>
      <c r="H8" s="7"/>
    </row>
    <row r="9" spans="2:8" ht="15.75" customHeight="1" x14ac:dyDescent="0.25">
      <c r="B9" s="6"/>
      <c r="C9" s="6"/>
      <c r="D9" s="6"/>
      <c r="E9" s="6"/>
      <c r="F9" s="6"/>
      <c r="G9" s="7" t="s">
        <v>19</v>
      </c>
      <c r="H9" s="7"/>
    </row>
    <row r="10" spans="2:8" ht="15.75" customHeight="1" x14ac:dyDescent="0.25">
      <c r="B10" s="6"/>
      <c r="C10" s="6"/>
      <c r="D10" s="6"/>
      <c r="E10" s="6"/>
      <c r="F10" s="6"/>
      <c r="G10" s="7" t="s">
        <v>20</v>
      </c>
      <c r="H10" s="7"/>
    </row>
    <row r="11" spans="2:8" ht="15.75" customHeight="1" x14ac:dyDescent="0.25">
      <c r="B11" s="6"/>
      <c r="C11" s="6"/>
      <c r="D11" s="6"/>
      <c r="E11" s="6"/>
      <c r="F11" s="6"/>
      <c r="G11" s="7" t="s">
        <v>21</v>
      </c>
      <c r="H11" s="7"/>
    </row>
    <row r="12" spans="2:8" ht="15.75" customHeight="1" x14ac:dyDescent="0.25">
      <c r="B12" s="6"/>
      <c r="C12" s="6"/>
      <c r="D12" s="6"/>
      <c r="E12" s="6"/>
      <c r="F12" s="6"/>
      <c r="G12" s="1" t="s">
        <v>22</v>
      </c>
    </row>
    <row r="13" spans="2:8" ht="15.75" customHeight="1" x14ac:dyDescent="0.25">
      <c r="B13" s="6"/>
      <c r="C13" s="6"/>
      <c r="D13" s="6"/>
      <c r="E13" s="6"/>
      <c r="F13" s="6"/>
      <c r="G13" s="1" t="s">
        <v>23</v>
      </c>
    </row>
    <row r="14" spans="2:8" ht="15.75" customHeight="1" x14ac:dyDescent="0.25">
      <c r="B14" s="6"/>
      <c r="C14" s="6"/>
      <c r="D14" s="6"/>
      <c r="E14" s="6"/>
      <c r="F14" s="6"/>
    </row>
    <row r="15" spans="2:8" ht="15.75" customHeight="1" x14ac:dyDescent="0.25">
      <c r="B15" s="630" t="s">
        <v>2</v>
      </c>
      <c r="C15" s="630"/>
      <c r="D15" s="630"/>
      <c r="E15" s="19"/>
      <c r="F15" s="19"/>
      <c r="G15" s="1" t="s">
        <v>60</v>
      </c>
    </row>
    <row r="16" spans="2:8" ht="15.75" customHeight="1" x14ac:dyDescent="0.25">
      <c r="B16" s="630"/>
      <c r="C16" s="630"/>
      <c r="D16" s="630"/>
      <c r="E16" s="19"/>
      <c r="F16" s="19"/>
      <c r="G16" s="1" t="s">
        <v>27</v>
      </c>
    </row>
    <row r="17" spans="2:8" ht="15.75" customHeight="1" x14ac:dyDescent="0.25">
      <c r="B17" s="17"/>
      <c r="C17" s="17"/>
      <c r="D17" s="17"/>
      <c r="E17" s="17"/>
      <c r="F17" s="17"/>
      <c r="G17" s="1" t="s">
        <v>59</v>
      </c>
    </row>
    <row r="18" spans="2:8" ht="15.75" customHeight="1" x14ac:dyDescent="0.25">
      <c r="B18" s="17"/>
      <c r="C18" s="17"/>
      <c r="D18" s="17"/>
      <c r="E18" s="17"/>
      <c r="F18" s="17"/>
      <c r="G18" s="1" t="s">
        <v>287</v>
      </c>
    </row>
    <row r="19" spans="2:8" ht="15.75" customHeight="1" x14ac:dyDescent="0.25">
      <c r="B19" s="17"/>
      <c r="C19" s="17"/>
      <c r="D19" s="17"/>
      <c r="E19" s="17"/>
      <c r="F19" s="17"/>
      <c r="G19" s="1" t="s">
        <v>282</v>
      </c>
    </row>
    <row r="20" spans="2:8" ht="15.75" customHeight="1" x14ac:dyDescent="0.25">
      <c r="B20" s="17"/>
      <c r="C20" s="17"/>
      <c r="D20" s="17"/>
      <c r="E20" s="17"/>
      <c r="F20" s="17"/>
      <c r="G20" s="1" t="s">
        <v>284</v>
      </c>
    </row>
    <row r="21" spans="2:8" ht="15.75" customHeight="1" x14ac:dyDescent="0.25">
      <c r="B21" s="17"/>
      <c r="C21" s="17"/>
      <c r="D21" s="17"/>
      <c r="E21" s="17"/>
      <c r="F21" s="17"/>
      <c r="G21" s="1" t="s">
        <v>283</v>
      </c>
    </row>
    <row r="22" spans="2:8" ht="15.75" customHeight="1" x14ac:dyDescent="0.25">
      <c r="B22" s="17"/>
      <c r="C22" s="17"/>
      <c r="D22" s="17"/>
      <c r="E22" s="17"/>
      <c r="F22" s="17"/>
    </row>
    <row r="23" spans="2:8" ht="15.75" customHeight="1" x14ac:dyDescent="0.25">
      <c r="G23" s="1" t="s">
        <v>24</v>
      </c>
    </row>
    <row r="24" spans="2:8" ht="15.75" customHeight="1" x14ac:dyDescent="0.25">
      <c r="G24" s="1" t="s">
        <v>25</v>
      </c>
    </row>
    <row r="25" spans="2:8" ht="15.75" customHeight="1" x14ac:dyDescent="0.25">
      <c r="G25" s="1" t="s">
        <v>26</v>
      </c>
    </row>
    <row r="26" spans="2:8" ht="15.75" customHeight="1" x14ac:dyDescent="0.25"/>
    <row r="27" spans="2:8" ht="15.75" customHeight="1" x14ac:dyDescent="0.25">
      <c r="G27" s="1" t="s">
        <v>434</v>
      </c>
    </row>
    <row r="28" spans="2:8" ht="15.75" customHeight="1" x14ac:dyDescent="0.25">
      <c r="G28" s="1" t="s">
        <v>31</v>
      </c>
    </row>
    <row r="29" spans="2:8" ht="15.75" customHeight="1" x14ac:dyDescent="0.25">
      <c r="G29" s="9" t="s">
        <v>447</v>
      </c>
      <c r="H29" s="9"/>
    </row>
    <row r="30" spans="2:8" ht="15.75" customHeight="1" x14ac:dyDescent="0.25">
      <c r="G30" s="9" t="s">
        <v>448</v>
      </c>
      <c r="H30" s="9"/>
    </row>
    <row r="31" spans="2:8" ht="15.75" customHeight="1" x14ac:dyDescent="0.25">
      <c r="G31" s="9" t="s">
        <v>319</v>
      </c>
      <c r="H31" s="9"/>
    </row>
    <row r="32" spans="2:8" ht="15.75" customHeight="1" x14ac:dyDescent="0.25">
      <c r="G32" s="9" t="s">
        <v>30</v>
      </c>
      <c r="H32" s="9"/>
    </row>
    <row r="33" spans="2:12" ht="15.75" customHeight="1" x14ac:dyDescent="0.25">
      <c r="G33" s="9" t="s">
        <v>320</v>
      </c>
      <c r="H33" s="9"/>
    </row>
    <row r="34" spans="2:12" ht="15.75" customHeight="1" x14ac:dyDescent="0.25"/>
    <row r="35" spans="2:12" ht="15.75" customHeight="1" x14ac:dyDescent="0.25">
      <c r="G35" s="1" t="s">
        <v>28</v>
      </c>
    </row>
    <row r="36" spans="2:12" ht="15.75" customHeight="1" x14ac:dyDescent="0.25">
      <c r="G36" s="1" t="s">
        <v>29</v>
      </c>
    </row>
    <row r="37" spans="2:12" ht="15.75" customHeight="1" x14ac:dyDescent="0.25">
      <c r="G37" s="1" t="s">
        <v>445</v>
      </c>
    </row>
    <row r="38" spans="2:12" ht="15.75" customHeight="1" x14ac:dyDescent="0.25">
      <c r="G38" s="5" t="s">
        <v>446</v>
      </c>
      <c r="I38" s="1" t="s">
        <v>459</v>
      </c>
    </row>
    <row r="39" spans="2:12" ht="15.75" customHeight="1" x14ac:dyDescent="0.25">
      <c r="G39" s="5"/>
    </row>
    <row r="40" spans="2:12" ht="15.75" customHeight="1" x14ac:dyDescent="0.25">
      <c r="G40" s="1" t="s">
        <v>310</v>
      </c>
    </row>
    <row r="41" spans="2:12" ht="15.75" customHeight="1" x14ac:dyDescent="0.25"/>
    <row r="42" spans="2:12" ht="15.75" customHeight="1" x14ac:dyDescent="0.25">
      <c r="B42" s="630" t="s">
        <v>81</v>
      </c>
      <c r="C42" s="630"/>
      <c r="D42" s="630"/>
      <c r="E42" s="10"/>
      <c r="F42" s="10"/>
      <c r="G42" s="1" t="s">
        <v>82</v>
      </c>
    </row>
    <row r="43" spans="2:12" ht="15.75" customHeight="1" x14ac:dyDescent="0.25">
      <c r="B43" s="630"/>
      <c r="C43" s="630"/>
      <c r="D43" s="630"/>
      <c r="G43" s="1" t="s">
        <v>32</v>
      </c>
    </row>
    <row r="44" spans="2:12" ht="15.75" customHeight="1" x14ac:dyDescent="0.25">
      <c r="G44" s="1" t="s">
        <v>33</v>
      </c>
    </row>
    <row r="45" spans="2:12" ht="15.75" customHeight="1" x14ac:dyDescent="0.25">
      <c r="G45" s="1" t="s">
        <v>34</v>
      </c>
    </row>
    <row r="46" spans="2:12" ht="15.75" customHeight="1" x14ac:dyDescent="0.25">
      <c r="G46" s="1" t="s">
        <v>35</v>
      </c>
    </row>
    <row r="47" spans="2:12" ht="15.75" customHeight="1" thickBot="1" x14ac:dyDescent="0.3"/>
    <row r="48" spans="2:12" ht="50.1" customHeight="1" thickBot="1" x14ac:dyDescent="0.3">
      <c r="B48" s="630" t="s">
        <v>565</v>
      </c>
      <c r="C48" s="630"/>
      <c r="D48" s="630"/>
      <c r="G48" s="11" t="s">
        <v>36</v>
      </c>
      <c r="H48" s="11"/>
      <c r="I48" s="11" t="s">
        <v>37</v>
      </c>
      <c r="J48" s="11" t="s">
        <v>38</v>
      </c>
      <c r="K48" s="11" t="s">
        <v>39</v>
      </c>
      <c r="L48" s="11" t="s">
        <v>40</v>
      </c>
    </row>
    <row r="49" spans="2:12" ht="30" customHeight="1" thickBot="1" x14ac:dyDescent="0.3">
      <c r="G49" s="635" t="s">
        <v>3</v>
      </c>
      <c r="H49" s="636"/>
      <c r="I49" s="12"/>
      <c r="J49" s="12" t="s">
        <v>4</v>
      </c>
      <c r="K49" s="12" t="s">
        <v>5</v>
      </c>
      <c r="L49" s="12" t="s">
        <v>6</v>
      </c>
    </row>
    <row r="50" spans="2:12" ht="30" customHeight="1" thickBot="1" x14ac:dyDescent="0.3">
      <c r="G50" s="635" t="s">
        <v>7</v>
      </c>
      <c r="H50" s="636"/>
      <c r="I50" s="13"/>
      <c r="J50" s="13">
        <v>3</v>
      </c>
      <c r="K50" s="13">
        <v>2</v>
      </c>
      <c r="L50" s="13">
        <v>1</v>
      </c>
    </row>
    <row r="51" spans="2:12" ht="30" customHeight="1" thickBot="1" x14ac:dyDescent="0.3">
      <c r="G51" s="637" t="s">
        <v>41</v>
      </c>
      <c r="H51" s="638"/>
      <c r="I51" s="264" t="s">
        <v>374</v>
      </c>
      <c r="J51" s="631" t="s">
        <v>42</v>
      </c>
      <c r="K51" s="631"/>
      <c r="L51" s="631"/>
    </row>
    <row r="52" spans="2:12" ht="30" customHeight="1" x14ac:dyDescent="0.25">
      <c r="G52" s="15"/>
      <c r="H52" s="15"/>
      <c r="I52" s="16" t="s">
        <v>594</v>
      </c>
      <c r="J52" s="14"/>
      <c r="K52" s="14"/>
      <c r="L52" s="14"/>
    </row>
    <row r="53" spans="2:12" ht="16.5" customHeight="1" thickBot="1" x14ac:dyDescent="0.3"/>
    <row r="54" spans="2:12" ht="21" customHeight="1" thickBot="1" x14ac:dyDescent="0.3">
      <c r="B54" s="602" t="s">
        <v>593</v>
      </c>
      <c r="C54" s="602"/>
      <c r="D54" s="602"/>
      <c r="G54" s="11" t="s">
        <v>43</v>
      </c>
      <c r="H54" s="425"/>
      <c r="I54" s="632" t="s">
        <v>44</v>
      </c>
      <c r="J54" s="633"/>
      <c r="K54" s="633" t="s">
        <v>45</v>
      </c>
      <c r="L54" s="634"/>
    </row>
    <row r="55" spans="2:12" ht="32.1" customHeight="1" thickBot="1" x14ac:dyDescent="0.3">
      <c r="B55" s="602"/>
      <c r="C55" s="602"/>
      <c r="D55" s="602"/>
      <c r="G55" s="611" t="s">
        <v>46</v>
      </c>
      <c r="H55" s="612"/>
      <c r="I55" s="621"/>
      <c r="J55" s="622"/>
      <c r="K55" s="627" t="s">
        <v>47</v>
      </c>
      <c r="L55" s="622"/>
    </row>
    <row r="56" spans="2:12" ht="32.1" customHeight="1" thickBot="1" x14ac:dyDescent="0.3">
      <c r="B56" s="602"/>
      <c r="C56" s="602"/>
      <c r="D56" s="602"/>
      <c r="G56" s="611" t="s">
        <v>48</v>
      </c>
      <c r="H56" s="612"/>
      <c r="I56" s="628" t="s">
        <v>595</v>
      </c>
      <c r="J56" s="604"/>
      <c r="K56" s="603" t="s">
        <v>49</v>
      </c>
      <c r="L56" s="604"/>
    </row>
    <row r="57" spans="2:12" ht="32.1" customHeight="1" thickBot="1" x14ac:dyDescent="0.3">
      <c r="G57" s="611" t="s">
        <v>50</v>
      </c>
      <c r="H57" s="612"/>
      <c r="I57" s="609" t="s">
        <v>51</v>
      </c>
      <c r="J57" s="610"/>
      <c r="K57" s="621" t="s">
        <v>80</v>
      </c>
      <c r="L57" s="622"/>
    </row>
    <row r="58" spans="2:12" ht="63.95" customHeight="1" thickBot="1" x14ac:dyDescent="0.3">
      <c r="G58" s="611" t="s">
        <v>58</v>
      </c>
      <c r="H58" s="612"/>
      <c r="I58" s="609" t="s">
        <v>52</v>
      </c>
      <c r="J58" s="610"/>
      <c r="K58" s="603" t="s">
        <v>49</v>
      </c>
      <c r="L58" s="604"/>
    </row>
    <row r="59" spans="2:12" ht="16.5" customHeight="1" x14ac:dyDescent="0.25">
      <c r="G59" s="428"/>
      <c r="H59" s="428"/>
      <c r="I59" s="429"/>
      <c r="J59" s="429"/>
      <c r="K59" s="430"/>
      <c r="L59" s="430"/>
    </row>
    <row r="60" spans="2:12" ht="21" customHeight="1" thickBot="1" x14ac:dyDescent="0.3">
      <c r="G60" s="426" t="s">
        <v>43</v>
      </c>
      <c r="H60" s="427"/>
      <c r="I60" s="625" t="s">
        <v>44</v>
      </c>
      <c r="J60" s="626"/>
      <c r="K60" s="626" t="s">
        <v>45</v>
      </c>
      <c r="L60" s="626"/>
    </row>
    <row r="61" spans="2:12" ht="78" customHeight="1" thickBot="1" x14ac:dyDescent="0.3">
      <c r="B61" s="602" t="s">
        <v>577</v>
      </c>
      <c r="C61" s="602"/>
      <c r="D61" s="602"/>
      <c r="G61" s="613" t="s">
        <v>440</v>
      </c>
      <c r="H61" s="614"/>
      <c r="I61" s="623" t="s">
        <v>444</v>
      </c>
      <c r="J61" s="624"/>
      <c r="K61" s="617">
        <v>50000</v>
      </c>
      <c r="L61" s="618"/>
    </row>
    <row r="62" spans="2:12" ht="32.1" customHeight="1" thickBot="1" x14ac:dyDescent="0.3">
      <c r="G62" s="615"/>
      <c r="H62" s="616"/>
      <c r="I62" s="609" t="s">
        <v>415</v>
      </c>
      <c r="J62" s="610"/>
      <c r="K62" s="617">
        <v>500000</v>
      </c>
      <c r="L62" s="618"/>
    </row>
    <row r="63" spans="2:12" ht="32.1" customHeight="1" thickBot="1" x14ac:dyDescent="0.3">
      <c r="G63" s="613" t="s">
        <v>53</v>
      </c>
      <c r="H63" s="614"/>
      <c r="I63" s="609" t="s">
        <v>449</v>
      </c>
      <c r="J63" s="610"/>
      <c r="K63" s="603" t="s">
        <v>49</v>
      </c>
      <c r="L63" s="604"/>
    </row>
    <row r="64" spans="2:12" ht="32.1" customHeight="1" thickBot="1" x14ac:dyDescent="0.3">
      <c r="G64" s="619"/>
      <c r="H64" s="620"/>
      <c r="I64" s="609" t="s">
        <v>450</v>
      </c>
      <c r="J64" s="610"/>
      <c r="K64" s="617">
        <v>50000</v>
      </c>
      <c r="L64" s="618"/>
    </row>
    <row r="65" spans="2:12" ht="32.1" customHeight="1" thickBot="1" x14ac:dyDescent="0.3">
      <c r="G65" s="615"/>
      <c r="H65" s="616"/>
      <c r="I65" s="609" t="s">
        <v>54</v>
      </c>
      <c r="J65" s="610"/>
      <c r="K65" s="617">
        <v>500000</v>
      </c>
      <c r="L65" s="618"/>
    </row>
    <row r="66" spans="2:12" ht="32.1" customHeight="1" thickBot="1" x14ac:dyDescent="0.3">
      <c r="G66" s="613" t="s">
        <v>55</v>
      </c>
      <c r="H66" s="614"/>
      <c r="I66" s="609" t="s">
        <v>441</v>
      </c>
      <c r="J66" s="610"/>
      <c r="K66" s="603" t="s">
        <v>49</v>
      </c>
      <c r="L66" s="604"/>
    </row>
    <row r="67" spans="2:12" ht="32.1" customHeight="1" thickBot="1" x14ac:dyDescent="0.3">
      <c r="G67" s="619"/>
      <c r="H67" s="620"/>
      <c r="I67" s="609" t="s">
        <v>451</v>
      </c>
      <c r="J67" s="610"/>
      <c r="K67" s="617">
        <v>50000</v>
      </c>
      <c r="L67" s="618"/>
    </row>
    <row r="68" spans="2:12" ht="32.1" customHeight="1" thickBot="1" x14ac:dyDescent="0.3">
      <c r="G68" s="615"/>
      <c r="H68" s="616"/>
      <c r="I68" s="609" t="s">
        <v>442</v>
      </c>
      <c r="J68" s="610"/>
      <c r="K68" s="617">
        <v>500000</v>
      </c>
      <c r="L68" s="618"/>
    </row>
    <row r="69" spans="2:12" ht="50.1" customHeight="1" thickBot="1" x14ac:dyDescent="0.3">
      <c r="G69" s="613" t="s">
        <v>56</v>
      </c>
      <c r="H69" s="614"/>
      <c r="I69" s="609" t="s">
        <v>443</v>
      </c>
      <c r="J69" s="610"/>
      <c r="K69" s="617">
        <v>50000</v>
      </c>
      <c r="L69" s="618"/>
    </row>
    <row r="70" spans="2:12" ht="39.950000000000003" customHeight="1" thickBot="1" x14ac:dyDescent="0.3">
      <c r="G70" s="615"/>
      <c r="H70" s="616"/>
      <c r="I70" s="609" t="s">
        <v>452</v>
      </c>
      <c r="J70" s="610"/>
      <c r="K70" s="603" t="s">
        <v>49</v>
      </c>
      <c r="L70" s="604"/>
    </row>
    <row r="71" spans="2:12" ht="60" customHeight="1" thickBot="1" x14ac:dyDescent="0.3">
      <c r="G71" s="611" t="s">
        <v>286</v>
      </c>
      <c r="H71" s="612"/>
      <c r="I71" s="623" t="str">
        <f>IF(Kriterientabellen!E$93=1,Kriterientabellen!C$97,"")</f>
        <v>Bei löschwasserrückhaltepflichtigen Fachmärkten/Einkaufszentren ist generell mit einem Löschwasser-Rückhaltevolumen von 390 m3 zu rechnen.</v>
      </c>
      <c r="J71" s="624"/>
      <c r="K71" s="640" t="s">
        <v>57</v>
      </c>
      <c r="L71" s="641"/>
    </row>
    <row r="72" spans="2:12" x14ac:dyDescent="0.25">
      <c r="F72" s="2"/>
    </row>
    <row r="73" spans="2:12" x14ac:dyDescent="0.25">
      <c r="B73" s="630" t="s">
        <v>62</v>
      </c>
      <c r="C73" s="630"/>
      <c r="D73" s="630"/>
      <c r="F73" s="2"/>
      <c r="G73" s="1" t="s">
        <v>596</v>
      </c>
    </row>
    <row r="74" spans="2:12" x14ac:dyDescent="0.25">
      <c r="F74" s="2"/>
      <c r="G74" s="1" t="s">
        <v>566</v>
      </c>
    </row>
    <row r="75" spans="2:12" ht="6" customHeight="1" x14ac:dyDescent="0.25">
      <c r="F75" s="2"/>
    </row>
    <row r="76" spans="2:12" x14ac:dyDescent="0.25">
      <c r="G76" s="1" t="s">
        <v>567</v>
      </c>
    </row>
    <row r="77" spans="2:12" x14ac:dyDescent="0.25">
      <c r="G77" s="1" t="s">
        <v>63</v>
      </c>
    </row>
    <row r="78" spans="2:12" x14ac:dyDescent="0.25">
      <c r="G78" s="1" t="s">
        <v>273</v>
      </c>
    </row>
    <row r="79" spans="2:12" x14ac:dyDescent="0.25">
      <c r="G79" s="1" t="s">
        <v>64</v>
      </c>
    </row>
    <row r="80" spans="2:12" ht="16.5" thickBot="1" x14ac:dyDescent="0.3"/>
    <row r="81" spans="7:14" ht="32.1" customHeight="1" thickBot="1" x14ac:dyDescent="0.3">
      <c r="G81" s="21" t="s">
        <v>73</v>
      </c>
      <c r="H81" s="22"/>
      <c r="I81" s="24" t="s">
        <v>74</v>
      </c>
      <c r="J81" s="28" t="s">
        <v>75</v>
      </c>
      <c r="K81" s="24" t="s">
        <v>76</v>
      </c>
      <c r="L81" s="32" t="s">
        <v>598</v>
      </c>
      <c r="M81" s="18"/>
      <c r="N81" s="18"/>
    </row>
    <row r="82" spans="7:14" ht="32.1" customHeight="1" x14ac:dyDescent="0.25">
      <c r="G82" s="23" t="s">
        <v>79</v>
      </c>
      <c r="H82" s="646" t="s">
        <v>84</v>
      </c>
      <c r="I82" s="25" t="s">
        <v>288</v>
      </c>
      <c r="J82" s="29" t="s">
        <v>416</v>
      </c>
      <c r="K82" s="282" t="s">
        <v>65</v>
      </c>
      <c r="L82" s="25" t="s">
        <v>100</v>
      </c>
      <c r="M82" s="18"/>
      <c r="N82" s="18"/>
    </row>
    <row r="83" spans="7:14" ht="32.1" customHeight="1" x14ac:dyDescent="0.25">
      <c r="G83" s="20" t="s">
        <v>78</v>
      </c>
      <c r="H83" s="647"/>
      <c r="I83" s="26" t="s">
        <v>289</v>
      </c>
      <c r="J83" s="30" t="s">
        <v>417</v>
      </c>
      <c r="K83" s="283" t="s">
        <v>66</v>
      </c>
      <c r="L83" s="26" t="s">
        <v>100</v>
      </c>
      <c r="M83" s="18"/>
      <c r="N83" s="18"/>
    </row>
    <row r="84" spans="7:14" ht="32.1" customHeight="1" thickBot="1" x14ac:dyDescent="0.3">
      <c r="G84" s="33" t="s">
        <v>67</v>
      </c>
      <c r="H84" s="647"/>
      <c r="I84" s="34" t="s">
        <v>290</v>
      </c>
      <c r="J84" s="35" t="s">
        <v>418</v>
      </c>
      <c r="K84" s="284" t="s">
        <v>68</v>
      </c>
      <c r="L84" s="27" t="s">
        <v>100</v>
      </c>
      <c r="M84" s="18"/>
      <c r="N84" s="18"/>
    </row>
    <row r="85" spans="7:14" ht="32.1" customHeight="1" x14ac:dyDescent="0.25">
      <c r="G85" s="648" t="s">
        <v>69</v>
      </c>
      <c r="H85" s="649"/>
      <c r="I85" s="25"/>
      <c r="J85" s="29" t="s">
        <v>70</v>
      </c>
      <c r="K85" s="285" t="s">
        <v>8</v>
      </c>
      <c r="L85" s="25" t="s">
        <v>101</v>
      </c>
      <c r="M85" s="18"/>
      <c r="N85" s="18"/>
    </row>
    <row r="86" spans="7:14" ht="32.1" customHeight="1" x14ac:dyDescent="0.25">
      <c r="G86" s="650"/>
      <c r="H86" s="651"/>
      <c r="I86" s="26"/>
      <c r="J86" s="30" t="s">
        <v>71</v>
      </c>
      <c r="K86" s="286" t="s">
        <v>8</v>
      </c>
      <c r="L86" s="26" t="s">
        <v>101</v>
      </c>
      <c r="M86" s="18"/>
      <c r="N86" s="18"/>
    </row>
    <row r="87" spans="7:14" ht="32.1" customHeight="1" thickBot="1" x14ac:dyDescent="0.3">
      <c r="G87" s="652"/>
      <c r="H87" s="653"/>
      <c r="I87" s="27"/>
      <c r="J87" s="31" t="s">
        <v>77</v>
      </c>
      <c r="K87" s="287" t="s">
        <v>8</v>
      </c>
      <c r="L87" s="27" t="s">
        <v>72</v>
      </c>
      <c r="M87" s="18"/>
      <c r="N87" s="18"/>
    </row>
    <row r="88" spans="7:14" x14ac:dyDescent="0.25">
      <c r="I88" s="1" t="s">
        <v>83</v>
      </c>
      <c r="K88" s="3"/>
    </row>
    <row r="89" spans="7:14" x14ac:dyDescent="0.25">
      <c r="I89" s="1" t="s">
        <v>597</v>
      </c>
    </row>
    <row r="90" spans="7:14" ht="16.5" thickBot="1" x14ac:dyDescent="0.3"/>
    <row r="91" spans="7:14" ht="48" thickBot="1" x14ac:dyDescent="0.3">
      <c r="G91" s="21" t="s">
        <v>73</v>
      </c>
      <c r="H91" s="22"/>
      <c r="I91" s="24" t="s">
        <v>74</v>
      </c>
      <c r="J91" s="24" t="s">
        <v>76</v>
      </c>
      <c r="K91" s="32" t="s">
        <v>598</v>
      </c>
    </row>
    <row r="92" spans="7:14" x14ac:dyDescent="0.25">
      <c r="G92" s="605" t="s">
        <v>291</v>
      </c>
      <c r="H92" s="606"/>
      <c r="I92" s="25" t="s">
        <v>292</v>
      </c>
      <c r="J92" s="25" t="s">
        <v>293</v>
      </c>
      <c r="K92" s="207" t="s">
        <v>100</v>
      </c>
    </row>
    <row r="93" spans="7:14" ht="16.5" thickBot="1" x14ac:dyDescent="0.3">
      <c r="G93" s="607"/>
      <c r="H93" s="608"/>
      <c r="I93" s="34" t="s">
        <v>294</v>
      </c>
      <c r="J93" s="34" t="s">
        <v>293</v>
      </c>
      <c r="K93" s="208" t="s">
        <v>100</v>
      </c>
    </row>
    <row r="94" spans="7:14" ht="16.5" thickBot="1" x14ac:dyDescent="0.3">
      <c r="G94" s="642" t="s">
        <v>295</v>
      </c>
      <c r="H94" s="643"/>
      <c r="I94" s="206" t="s">
        <v>296</v>
      </c>
      <c r="J94" s="206" t="s">
        <v>297</v>
      </c>
      <c r="K94" s="205" t="s">
        <v>100</v>
      </c>
    </row>
    <row r="95" spans="7:14" x14ac:dyDescent="0.25">
      <c r="G95" s="605" t="s">
        <v>298</v>
      </c>
      <c r="H95" s="606"/>
      <c r="I95" s="25" t="s">
        <v>299</v>
      </c>
      <c r="J95" s="25" t="s">
        <v>305</v>
      </c>
      <c r="K95" s="207" t="s">
        <v>100</v>
      </c>
    </row>
    <row r="96" spans="7:14" x14ac:dyDescent="0.25">
      <c r="G96" s="644"/>
      <c r="H96" s="645"/>
      <c r="I96" s="26" t="s">
        <v>301</v>
      </c>
      <c r="J96" s="26" t="s">
        <v>300</v>
      </c>
      <c r="K96" s="209" t="s">
        <v>101</v>
      </c>
    </row>
    <row r="97" spans="2:12" ht="16.5" thickBot="1" x14ac:dyDescent="0.3">
      <c r="G97" s="607"/>
      <c r="H97" s="608"/>
      <c r="I97" s="34" t="s">
        <v>302</v>
      </c>
      <c r="J97" s="34" t="s">
        <v>300</v>
      </c>
      <c r="K97" s="208" t="s">
        <v>101</v>
      </c>
    </row>
    <row r="98" spans="2:12" x14ac:dyDescent="0.25">
      <c r="G98" s="605" t="s">
        <v>303</v>
      </c>
      <c r="H98" s="606"/>
      <c r="I98" s="25" t="s">
        <v>304</v>
      </c>
      <c r="J98" s="25" t="s">
        <v>305</v>
      </c>
      <c r="K98" s="207" t="s">
        <v>100</v>
      </c>
    </row>
    <row r="99" spans="2:12" x14ac:dyDescent="0.25">
      <c r="G99" s="644"/>
      <c r="H99" s="645"/>
      <c r="I99" s="26" t="s">
        <v>306</v>
      </c>
      <c r="J99" s="26" t="s">
        <v>300</v>
      </c>
      <c r="K99" s="209" t="s">
        <v>101</v>
      </c>
    </row>
    <row r="100" spans="2:12" ht="16.5" thickBot="1" x14ac:dyDescent="0.3">
      <c r="G100" s="607"/>
      <c r="H100" s="608"/>
      <c r="I100" s="27" t="s">
        <v>419</v>
      </c>
      <c r="J100" s="27" t="s">
        <v>300</v>
      </c>
      <c r="K100" s="210" t="s">
        <v>101</v>
      </c>
    </row>
    <row r="101" spans="2:12" x14ac:dyDescent="0.25"/>
    <row r="102" spans="2:12" x14ac:dyDescent="0.25"/>
    <row r="103" spans="2:12" x14ac:dyDescent="0.25">
      <c r="B103" s="639" t="s">
        <v>278</v>
      </c>
      <c r="C103" s="639"/>
      <c r="G103" s="629" t="s">
        <v>279</v>
      </c>
      <c r="H103" s="629"/>
      <c r="I103" s="629"/>
      <c r="J103" s="629"/>
      <c r="K103" s="629"/>
      <c r="L103" s="629"/>
    </row>
    <row r="104" spans="2:12" x14ac:dyDescent="0.25">
      <c r="G104" s="629"/>
      <c r="H104" s="629"/>
      <c r="I104" s="629"/>
      <c r="J104" s="629"/>
      <c r="K104" s="629"/>
      <c r="L104" s="629"/>
    </row>
    <row r="105" spans="2:12" x14ac:dyDescent="0.25"/>
    <row r="106" spans="2:12" x14ac:dyDescent="0.25">
      <c r="G106" s="629" t="s">
        <v>280</v>
      </c>
      <c r="H106" s="629"/>
      <c r="I106" s="629"/>
      <c r="J106" s="629"/>
      <c r="K106" s="629"/>
      <c r="L106" s="629"/>
    </row>
    <row r="107" spans="2:12" x14ac:dyDescent="0.25">
      <c r="G107" s="629"/>
      <c r="H107" s="629"/>
      <c r="I107" s="629"/>
      <c r="J107" s="629"/>
      <c r="K107" s="629"/>
      <c r="L107" s="629"/>
    </row>
    <row r="108" spans="2:12" x14ac:dyDescent="0.25"/>
    <row r="109" spans="2:12" x14ac:dyDescent="0.25">
      <c r="G109" s="629" t="s">
        <v>281</v>
      </c>
      <c r="H109" s="629"/>
      <c r="I109" s="629"/>
      <c r="J109" s="629"/>
      <c r="K109" s="629"/>
      <c r="L109" s="629"/>
    </row>
    <row r="110" spans="2:12" x14ac:dyDescent="0.25">
      <c r="G110" s="629"/>
      <c r="H110" s="629"/>
      <c r="I110" s="629"/>
      <c r="J110" s="629"/>
      <c r="K110" s="629"/>
      <c r="L110" s="629"/>
    </row>
    <row r="111" spans="2:12" x14ac:dyDescent="0.25">
      <c r="G111" s="629"/>
      <c r="H111" s="629"/>
      <c r="I111" s="629"/>
      <c r="J111" s="629"/>
      <c r="K111" s="629"/>
      <c r="L111" s="629"/>
    </row>
    <row r="112" spans="2:12"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sheetData>
  <sheetProtection algorithmName="SHA-512" hashValue="XGS386EzvP6n2ZSwN81+D7O9xMhuOJ46P13HXE92FZMfU9BJlJoUr2H1B4VaikHCUl0a0bdEPP+l7mwrrxbzZQ==" saltValue="186E0jIondQ7AAvsiQF21Q==" spinCount="100000" sheet="1" objects="1" scenarios="1"/>
  <mergeCells count="64">
    <mergeCell ref="B103:C103"/>
    <mergeCell ref="K69:L69"/>
    <mergeCell ref="I71:J71"/>
    <mergeCell ref="K71:L71"/>
    <mergeCell ref="B73:D73"/>
    <mergeCell ref="I70:J70"/>
    <mergeCell ref="G71:H71"/>
    <mergeCell ref="I69:J69"/>
    <mergeCell ref="G94:H94"/>
    <mergeCell ref="G95:H97"/>
    <mergeCell ref="H82:H84"/>
    <mergeCell ref="G85:H87"/>
    <mergeCell ref="G69:H70"/>
    <mergeCell ref="G103:L104"/>
    <mergeCell ref="G98:H100"/>
    <mergeCell ref="G106:L107"/>
    <mergeCell ref="G109:L111"/>
    <mergeCell ref="I68:J68"/>
    <mergeCell ref="K68:L68"/>
    <mergeCell ref="B4:D5"/>
    <mergeCell ref="B15:D16"/>
    <mergeCell ref="J51:L51"/>
    <mergeCell ref="I54:J54"/>
    <mergeCell ref="K54:L54"/>
    <mergeCell ref="B42:D43"/>
    <mergeCell ref="B48:D48"/>
    <mergeCell ref="G49:H49"/>
    <mergeCell ref="G50:H50"/>
    <mergeCell ref="G51:H51"/>
    <mergeCell ref="B54:D56"/>
    <mergeCell ref="I55:J55"/>
    <mergeCell ref="K55:L55"/>
    <mergeCell ref="I56:J56"/>
    <mergeCell ref="K56:L56"/>
    <mergeCell ref="G55:H55"/>
    <mergeCell ref="G56:H56"/>
    <mergeCell ref="K57:L57"/>
    <mergeCell ref="I58:J58"/>
    <mergeCell ref="K58:L58"/>
    <mergeCell ref="I61:J61"/>
    <mergeCell ref="I67:J67"/>
    <mergeCell ref="K67:L67"/>
    <mergeCell ref="I63:J63"/>
    <mergeCell ref="K63:L63"/>
    <mergeCell ref="I60:J60"/>
    <mergeCell ref="K60:L60"/>
    <mergeCell ref="K64:L64"/>
    <mergeCell ref="I65:J65"/>
    <mergeCell ref="B61:D61"/>
    <mergeCell ref="K70:L70"/>
    <mergeCell ref="G92:H93"/>
    <mergeCell ref="I57:J57"/>
    <mergeCell ref="G57:H57"/>
    <mergeCell ref="G58:H58"/>
    <mergeCell ref="G61:H62"/>
    <mergeCell ref="I62:J62"/>
    <mergeCell ref="K61:L61"/>
    <mergeCell ref="K65:L65"/>
    <mergeCell ref="I66:J66"/>
    <mergeCell ref="K66:L66"/>
    <mergeCell ref="K62:L62"/>
    <mergeCell ref="I64:J64"/>
    <mergeCell ref="G63:H65"/>
    <mergeCell ref="G66:H68"/>
  </mergeCells>
  <hyperlinks>
    <hyperlink ref="G38" r:id="rId1"/>
  </hyperlinks>
  <pageMargins left="0.70866141732283472" right="0.70866141732283472" top="0.78740157480314965" bottom="0.78740157480314965" header="0.31496062992125984" footer="0.31496062992125984"/>
  <pageSetup paperSize="9" scale="42" fitToHeight="2" orientation="portrait" horizontalDpi="4294967293" verticalDpi="1200" r:id="rId2"/>
  <rowBreaks count="1" manualBreakCount="1">
    <brk id="71" max="1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theme="6" tint="0.39997558519241921"/>
    <pageSetUpPr fitToPage="1"/>
  </sheetPr>
  <dimension ref="A1:AC65"/>
  <sheetViews>
    <sheetView showGridLines="0" showRowColHeaders="0" zoomScaleNormal="100" workbookViewId="0">
      <selection activeCell="D13" sqref="D13"/>
    </sheetView>
  </sheetViews>
  <sheetFormatPr baseColWidth="10" defaultColWidth="0" defaultRowHeight="12.75" zeroHeight="1" x14ac:dyDescent="0.2"/>
  <cols>
    <col min="1" max="1" width="4.140625" customWidth="1"/>
    <col min="2" max="2" width="25.28515625" customWidth="1"/>
    <col min="3" max="3" width="5.140625" customWidth="1"/>
    <col min="4" max="4" width="115.5703125" customWidth="1"/>
    <col min="5" max="5" width="5.5703125" customWidth="1"/>
    <col min="6" max="6" width="7.28515625" hidden="1" customWidth="1"/>
    <col min="7" max="7" width="4" hidden="1" customWidth="1"/>
    <col min="8" max="29" width="0" hidden="1" customWidth="1"/>
    <col min="30" max="16384" width="11.42578125" hidden="1"/>
  </cols>
  <sheetData>
    <row r="1" spans="2:8" ht="15.75" x14ac:dyDescent="0.25">
      <c r="D1" s="344" t="s">
        <v>558</v>
      </c>
      <c r="H1" s="344"/>
    </row>
    <row r="2" spans="2:8" x14ac:dyDescent="0.2"/>
    <row r="3" spans="2:8" x14ac:dyDescent="0.2"/>
    <row r="4" spans="2:8" s="1" customFormat="1" ht="31.5" customHeight="1" x14ac:dyDescent="0.25">
      <c r="B4" s="356" t="s">
        <v>544</v>
      </c>
      <c r="C4" s="350"/>
      <c r="D4" s="351" t="s">
        <v>559</v>
      </c>
      <c r="E4" s="345"/>
      <c r="F4" s="345"/>
    </row>
    <row r="5" spans="2:8" s="1" customFormat="1" ht="15.75" x14ac:dyDescent="0.25">
      <c r="D5" s="352"/>
    </row>
    <row r="6" spans="2:8" s="1" customFormat="1" ht="51" customHeight="1" x14ac:dyDescent="0.25">
      <c r="B6" s="357" t="s">
        <v>545</v>
      </c>
      <c r="D6" s="351" t="s">
        <v>586</v>
      </c>
    </row>
    <row r="7" spans="2:8" s="1" customFormat="1" ht="15.75" x14ac:dyDescent="0.25">
      <c r="B7" s="351"/>
      <c r="D7" s="351" t="s">
        <v>569</v>
      </c>
    </row>
    <row r="8" spans="2:8" s="1" customFormat="1" ht="15.75" x14ac:dyDescent="0.25">
      <c r="B8" s="351"/>
      <c r="D8" s="351" t="s">
        <v>568</v>
      </c>
    </row>
    <row r="9" spans="2:8" s="1" customFormat="1" ht="15.75" x14ac:dyDescent="0.25">
      <c r="B9" s="361"/>
      <c r="D9" s="351"/>
    </row>
    <row r="10" spans="2:8" s="1" customFormat="1" ht="31.5" x14ac:dyDescent="0.25">
      <c r="B10" s="361"/>
      <c r="D10" s="362" t="s">
        <v>637</v>
      </c>
    </row>
    <row r="11" spans="2:8" s="1" customFormat="1" ht="15.75" x14ac:dyDescent="0.25">
      <c r="D11" s="352"/>
    </row>
    <row r="12" spans="2:8" s="1" customFormat="1" ht="47.25" x14ac:dyDescent="0.25">
      <c r="B12" s="358" t="s">
        <v>640</v>
      </c>
      <c r="D12" s="351" t="s">
        <v>639</v>
      </c>
    </row>
    <row r="13" spans="2:8" s="1" customFormat="1" ht="15.75" x14ac:dyDescent="0.25">
      <c r="D13" s="352" t="s">
        <v>588</v>
      </c>
    </row>
    <row r="14" spans="2:8" s="1" customFormat="1" ht="31.5" x14ac:dyDescent="0.25">
      <c r="D14" s="351" t="s">
        <v>546</v>
      </c>
    </row>
    <row r="15" spans="2:8" s="1" customFormat="1" ht="47.25" x14ac:dyDescent="0.25">
      <c r="D15" s="351" t="s">
        <v>547</v>
      </c>
    </row>
    <row r="16" spans="2:8" s="1" customFormat="1" ht="15.75" x14ac:dyDescent="0.25">
      <c r="D16" s="352"/>
    </row>
    <row r="17" spans="2:8" s="1" customFormat="1" ht="47.25" x14ac:dyDescent="0.25">
      <c r="B17" s="359" t="s">
        <v>560</v>
      </c>
      <c r="D17" s="351" t="s">
        <v>570</v>
      </c>
    </row>
    <row r="18" spans="2:8" s="1" customFormat="1" ht="47.25" x14ac:dyDescent="0.25">
      <c r="D18" s="353" t="s">
        <v>548</v>
      </c>
    </row>
    <row r="19" spans="2:8" s="1" customFormat="1" ht="15.75" x14ac:dyDescent="0.25">
      <c r="D19" s="354" t="s">
        <v>549</v>
      </c>
    </row>
    <row r="20" spans="2:8" s="1" customFormat="1" ht="15.75" x14ac:dyDescent="0.25">
      <c r="D20" s="355" t="s">
        <v>550</v>
      </c>
    </row>
    <row r="21" spans="2:8" s="1" customFormat="1" ht="63" x14ac:dyDescent="0.25">
      <c r="B21" s="591" t="s">
        <v>551</v>
      </c>
      <c r="D21" s="351" t="s">
        <v>552</v>
      </c>
    </row>
    <row r="22" spans="2:8" s="1" customFormat="1" ht="15.75" x14ac:dyDescent="0.25">
      <c r="D22" s="1" t="s">
        <v>555</v>
      </c>
    </row>
    <row r="23" spans="2:8" s="1" customFormat="1" ht="15.75" x14ac:dyDescent="0.25"/>
    <row r="24" spans="2:8" s="1" customFormat="1" ht="31.5" x14ac:dyDescent="0.25">
      <c r="B24" s="360" t="s">
        <v>553</v>
      </c>
      <c r="D24" s="349" t="s">
        <v>554</v>
      </c>
    </row>
    <row r="25" spans="2:8" s="1" customFormat="1" ht="15.75" x14ac:dyDescent="0.25"/>
    <row r="26" spans="2:8" s="1" customFormat="1" ht="15.75" x14ac:dyDescent="0.25"/>
    <row r="27" spans="2:8" s="1" customFormat="1" ht="47.25" x14ac:dyDescent="0.25">
      <c r="B27" s="10" t="s">
        <v>375</v>
      </c>
      <c r="C27" s="588" t="s">
        <v>8</v>
      </c>
      <c r="D27" s="348" t="s">
        <v>638</v>
      </c>
      <c r="H27" s="4"/>
    </row>
    <row r="28" spans="2:8" s="1" customFormat="1" ht="47.25" x14ac:dyDescent="0.25">
      <c r="C28" s="588" t="s">
        <v>8</v>
      </c>
      <c r="D28" s="348" t="s">
        <v>591</v>
      </c>
      <c r="H28" s="4"/>
    </row>
    <row r="29" spans="2:8" s="1" customFormat="1" ht="31.5" x14ac:dyDescent="0.25">
      <c r="C29" s="588" t="s">
        <v>8</v>
      </c>
      <c r="D29" s="348" t="s">
        <v>352</v>
      </c>
      <c r="H29" s="4"/>
    </row>
    <row r="30" spans="2:8" s="1" customFormat="1" ht="31.5" x14ac:dyDescent="0.25">
      <c r="C30" s="588" t="s">
        <v>8</v>
      </c>
      <c r="D30" s="349" t="s">
        <v>556</v>
      </c>
      <c r="H30" s="4"/>
    </row>
    <row r="31" spans="2:8" s="1" customFormat="1" ht="31.5" x14ac:dyDescent="0.25">
      <c r="C31" s="588" t="s">
        <v>8</v>
      </c>
      <c r="D31" s="348" t="s">
        <v>413</v>
      </c>
      <c r="H31" s="4"/>
    </row>
    <row r="32" spans="2:8" s="1" customFormat="1" ht="31.5" x14ac:dyDescent="0.25">
      <c r="C32" s="588" t="s">
        <v>8</v>
      </c>
      <c r="D32" s="348" t="s">
        <v>61</v>
      </c>
    </row>
    <row r="33" spans="2:29" s="1" customFormat="1" ht="47.25" x14ac:dyDescent="0.25">
      <c r="C33" s="588" t="s">
        <v>8</v>
      </c>
      <c r="D33" s="349" t="s">
        <v>557</v>
      </c>
      <c r="H33" s="4"/>
    </row>
    <row r="34" spans="2:29" s="1" customFormat="1" ht="15.75" x14ac:dyDescent="0.25"/>
    <row r="35" spans="2:29" s="1" customFormat="1" ht="15.75" x14ac:dyDescent="0.25">
      <c r="B35" s="4" t="s">
        <v>85</v>
      </c>
      <c r="D35" s="1" t="s">
        <v>272</v>
      </c>
    </row>
    <row r="36" spans="2:29" s="1" customFormat="1" ht="15.75" x14ac:dyDescent="0.25">
      <c r="D36" s="1" t="s">
        <v>311</v>
      </c>
    </row>
    <row r="37" spans="2:29" s="1" customFormat="1" ht="15.75" x14ac:dyDescent="0.25">
      <c r="D37" s="1" t="s">
        <v>312</v>
      </c>
    </row>
    <row r="38" spans="2:29" s="1" customFormat="1" ht="15.75" x14ac:dyDescent="0.25"/>
    <row r="39" spans="2:29" s="1" customFormat="1" ht="31.5" x14ac:dyDescent="0.25">
      <c r="B39" s="655" t="s">
        <v>9</v>
      </c>
      <c r="C39" s="655"/>
      <c r="D39" s="349" t="s">
        <v>571</v>
      </c>
      <c r="E39" s="345"/>
      <c r="F39" s="345"/>
    </row>
    <row r="40" spans="2:29" s="1" customFormat="1" ht="15.75" x14ac:dyDescent="0.25"/>
    <row r="41" spans="2:29" s="1" customFormat="1" ht="31.5" x14ac:dyDescent="0.25">
      <c r="B41" s="656" t="s">
        <v>10</v>
      </c>
      <c r="C41" s="656"/>
      <c r="D41" s="349" t="s">
        <v>530</v>
      </c>
      <c r="E41" s="347"/>
      <c r="F41" s="347"/>
    </row>
    <row r="42" spans="2:29" s="1" customFormat="1" ht="15.75" x14ac:dyDescent="0.25">
      <c r="D42" s="1" t="s">
        <v>531</v>
      </c>
    </row>
    <row r="43" spans="2:29" s="1" customFormat="1" ht="31.5" x14ac:dyDescent="0.25">
      <c r="D43" s="349" t="s">
        <v>589</v>
      </c>
    </row>
    <row r="44" spans="2:29" s="1" customFormat="1" ht="15.75" x14ac:dyDescent="0.25"/>
    <row r="45" spans="2:29" s="1" customFormat="1" ht="30" customHeight="1" x14ac:dyDescent="0.25">
      <c r="B45" s="657" t="s">
        <v>11</v>
      </c>
      <c r="C45" s="657"/>
      <c r="D45" s="349" t="s">
        <v>592</v>
      </c>
      <c r="E45" s="347"/>
      <c r="F45" s="347"/>
    </row>
    <row r="46" spans="2:29" s="1" customFormat="1" ht="31.5" x14ac:dyDescent="0.25">
      <c r="D46" s="349" t="s">
        <v>644</v>
      </c>
    </row>
    <row r="47" spans="2:29" s="349" customFormat="1" ht="31.5" x14ac:dyDescent="0.25">
      <c r="D47" s="592" t="s">
        <v>645</v>
      </c>
      <c r="H47" s="593"/>
      <c r="I47" s="593"/>
      <c r="J47" s="593"/>
      <c r="K47" s="593"/>
      <c r="L47" s="593"/>
      <c r="M47" s="593"/>
      <c r="N47" s="593"/>
      <c r="O47" s="593"/>
      <c r="P47" s="593"/>
      <c r="Q47" s="593"/>
      <c r="R47" s="593"/>
      <c r="S47" s="593"/>
      <c r="T47" s="593"/>
      <c r="U47" s="593"/>
      <c r="V47" s="593"/>
      <c r="W47" s="593"/>
      <c r="X47" s="593"/>
      <c r="Y47" s="593"/>
      <c r="Z47" s="593"/>
      <c r="AA47" s="593"/>
      <c r="AB47" s="593"/>
      <c r="AC47" s="593"/>
    </row>
    <row r="48" spans="2:29" s="1" customFormat="1" ht="15.75" x14ac:dyDescent="0.25"/>
    <row r="49" spans="2:17" s="1" customFormat="1" ht="15.75" x14ac:dyDescent="0.25">
      <c r="B49" s="1" t="s">
        <v>501</v>
      </c>
      <c r="D49" s="1" t="s">
        <v>646</v>
      </c>
    </row>
    <row r="50" spans="2:17" s="1" customFormat="1" ht="15.75" x14ac:dyDescent="0.25">
      <c r="D50" s="1" t="s">
        <v>502</v>
      </c>
    </row>
    <row r="51" spans="2:17" s="1" customFormat="1" ht="15.75" x14ac:dyDescent="0.25">
      <c r="D51" s="1" t="s">
        <v>503</v>
      </c>
    </row>
    <row r="52" spans="2:17" s="1" customFormat="1" ht="15.75" x14ac:dyDescent="0.25">
      <c r="D52" s="1" t="s">
        <v>504</v>
      </c>
      <c r="Q52"/>
    </row>
    <row r="53" spans="2:17" s="1" customFormat="1" ht="15.75" x14ac:dyDescent="0.25"/>
    <row r="54" spans="2:17" s="1" customFormat="1" ht="31.5" x14ac:dyDescent="0.25">
      <c r="B54" s="10" t="s">
        <v>12</v>
      </c>
      <c r="D54" s="349" t="s">
        <v>13</v>
      </c>
    </row>
    <row r="55" spans="2:17" s="1" customFormat="1" ht="15.75" x14ac:dyDescent="0.25">
      <c r="D55" s="1" t="s">
        <v>647</v>
      </c>
    </row>
    <row r="56" spans="2:17" s="1" customFormat="1" ht="15.75" x14ac:dyDescent="0.25">
      <c r="D56" s="1" t="s">
        <v>653</v>
      </c>
    </row>
    <row r="57" spans="2:17" x14ac:dyDescent="0.2"/>
    <row r="58" spans="2:17" ht="31.5" customHeight="1" x14ac:dyDescent="0.2">
      <c r="B58" s="654" t="s">
        <v>348</v>
      </c>
      <c r="C58" s="654"/>
      <c r="D58" s="589" t="s">
        <v>643</v>
      </c>
      <c r="E58" s="346"/>
      <c r="F58" s="346"/>
    </row>
    <row r="59" spans="2:17" ht="15" x14ac:dyDescent="0.2">
      <c r="B59" s="654"/>
      <c r="C59" s="654"/>
      <c r="D59" s="590" t="s">
        <v>636</v>
      </c>
      <c r="E59" s="346"/>
      <c r="F59" s="346"/>
    </row>
    <row r="60" spans="2:17" x14ac:dyDescent="0.2"/>
    <row r="61" spans="2:17" hidden="1" x14ac:dyDescent="0.2"/>
    <row r="62" spans="2:17" x14ac:dyDescent="0.2"/>
    <row r="63" spans="2:17" x14ac:dyDescent="0.2"/>
    <row r="64" spans="2:17" x14ac:dyDescent="0.2"/>
    <row r="65" x14ac:dyDescent="0.2"/>
  </sheetData>
  <sheetProtection algorithmName="SHA-512" hashValue="Rt+4nTMfD/0q/qFm5U3Ik4zTw0wLoig0PGfHiZyAc5ahyZuCqIvA1WWZUlgSyDhP81wKCps7jCNzArRhK4zKNg==" saltValue="sNnQI2vO9AVPfGI8jA9mpA==" spinCount="100000" sheet="1" objects="1" scenarios="1"/>
  <mergeCells count="4">
    <mergeCell ref="B58:C59"/>
    <mergeCell ref="B39:C39"/>
    <mergeCell ref="B41:C41"/>
    <mergeCell ref="B45:C45"/>
  </mergeCells>
  <hyperlinks>
    <hyperlink ref="D59" r:id="rId1"/>
  </hyperlinks>
  <pageMargins left="0.70866141732283472" right="0.39370078740157483" top="0.59055118110236227" bottom="0.59055118110236227" header="0.31496062992125984" footer="0.31496062992125984"/>
  <pageSetup paperSize="9" scale="53" orientation="portrait" horizontalDpi="4294967293" verticalDpi="1200" r:id="rId2"/>
  <drawing r:id="rId3"/>
  <legacyDrawing r:id="rId4"/>
  <oleObjects>
    <mc:AlternateContent xmlns:mc="http://schemas.openxmlformats.org/markup-compatibility/2006">
      <mc:Choice Requires="x14">
        <oleObject progId="Acrobat Document" dvAspect="DVASPECT_ICON" shapeId="9218" r:id="rId5">
          <objectPr locked="0" defaultSize="0" autoPict="0" r:id="rId6">
            <anchor moveWithCells="1">
              <from>
                <xdr:col>3</xdr:col>
                <xdr:colOff>4286250</xdr:colOff>
                <xdr:row>48</xdr:row>
                <xdr:rowOff>95250</xdr:rowOff>
              </from>
              <to>
                <xdr:col>3</xdr:col>
                <xdr:colOff>5200650</xdr:colOff>
                <xdr:row>51</xdr:row>
                <xdr:rowOff>180975</xdr:rowOff>
              </to>
            </anchor>
          </objectPr>
        </oleObject>
      </mc:Choice>
      <mc:Fallback>
        <oleObject progId="Acrobat Document" dvAspect="DVASPECT_ICON" shapeId="9218" r:id="rId5"/>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1">
    <tabColor theme="7" tint="0.59999389629810485"/>
  </sheetPr>
  <dimension ref="B1:N66"/>
  <sheetViews>
    <sheetView showGridLines="0" showRowColHeaders="0" zoomScaleNormal="100" workbookViewId="0">
      <selection activeCell="D5" sqref="D5:F5"/>
    </sheetView>
  </sheetViews>
  <sheetFormatPr baseColWidth="10" defaultRowHeight="12.75" x14ac:dyDescent="0.2"/>
  <cols>
    <col min="1" max="1" width="8.28515625" customWidth="1"/>
    <col min="2" max="2" width="3.85546875" customWidth="1"/>
    <col min="3" max="3" width="40.140625" customWidth="1"/>
    <col min="4" max="4" width="14.28515625" customWidth="1"/>
    <col min="5" max="5" width="12.85546875" customWidth="1"/>
    <col min="6" max="6" width="41.42578125" customWidth="1"/>
    <col min="7" max="10" width="12.7109375" style="42" customWidth="1"/>
    <col min="11" max="13" width="14.7109375" style="42" customWidth="1"/>
    <col min="14" max="14" width="3.28515625" customWidth="1"/>
    <col min="15" max="15" width="4.140625" customWidth="1"/>
  </cols>
  <sheetData>
    <row r="1" spans="2:14" ht="13.5" thickBot="1" x14ac:dyDescent="0.25"/>
    <row r="2" spans="2:14" x14ac:dyDescent="0.2">
      <c r="B2" s="383"/>
      <c r="C2" s="658" t="s">
        <v>641</v>
      </c>
      <c r="D2" s="658"/>
      <c r="E2" s="658"/>
      <c r="F2" s="658"/>
      <c r="G2" s="658"/>
      <c r="H2" s="658"/>
      <c r="I2" s="658"/>
      <c r="J2" s="658"/>
      <c r="K2" s="658"/>
      <c r="L2" s="658"/>
      <c r="M2" s="658"/>
      <c r="N2" s="384"/>
    </row>
    <row r="3" spans="2:14" ht="16.5" customHeight="1" thickBot="1" x14ac:dyDescent="0.25">
      <c r="B3" s="385"/>
      <c r="C3" s="659"/>
      <c r="D3" s="659"/>
      <c r="E3" s="659"/>
      <c r="F3" s="659"/>
      <c r="G3" s="659"/>
      <c r="H3" s="659"/>
      <c r="I3" s="659"/>
      <c r="J3" s="659"/>
      <c r="K3" s="659"/>
      <c r="L3" s="659"/>
      <c r="M3" s="659"/>
      <c r="N3" s="386"/>
    </row>
    <row r="4" spans="2:14" ht="20.100000000000001" customHeight="1" x14ac:dyDescent="0.2">
      <c r="B4" s="377"/>
      <c r="C4" s="36"/>
      <c r="D4" s="37"/>
      <c r="E4" s="37"/>
      <c r="F4" s="37"/>
      <c r="G4" s="38"/>
      <c r="H4" s="38"/>
      <c r="I4" s="38"/>
      <c r="J4" s="38"/>
      <c r="K4" s="38"/>
      <c r="L4" s="38"/>
      <c r="M4" s="39"/>
      <c r="N4" s="378"/>
    </row>
    <row r="5" spans="2:14" ht="20.100000000000001" customHeight="1" x14ac:dyDescent="0.25">
      <c r="B5" s="377"/>
      <c r="C5" s="40" t="s">
        <v>86</v>
      </c>
      <c r="D5" s="722"/>
      <c r="E5" s="723"/>
      <c r="F5" s="724"/>
      <c r="G5" s="41"/>
      <c r="H5" s="41"/>
      <c r="I5" s="41"/>
      <c r="J5" s="41"/>
      <c r="K5" s="41"/>
      <c r="L5" s="41"/>
      <c r="M5" s="43"/>
      <c r="N5" s="378"/>
    </row>
    <row r="6" spans="2:14" ht="20.100000000000001" customHeight="1" x14ac:dyDescent="0.25">
      <c r="B6" s="377"/>
      <c r="C6" s="40" t="s">
        <v>87</v>
      </c>
      <c r="D6" s="722"/>
      <c r="E6" s="724"/>
      <c r="F6" s="44"/>
      <c r="G6" s="736" t="s">
        <v>572</v>
      </c>
      <c r="H6" s="736"/>
      <c r="I6" s="736"/>
      <c r="J6" s="736"/>
      <c r="K6" s="736"/>
      <c r="L6" s="736"/>
      <c r="M6" s="43"/>
      <c r="N6" s="378"/>
    </row>
    <row r="7" spans="2:14" ht="20.100000000000001" customHeight="1" x14ac:dyDescent="0.25">
      <c r="B7" s="377"/>
      <c r="C7" s="40" t="s">
        <v>88</v>
      </c>
      <c r="D7" s="414"/>
      <c r="E7" s="44" t="s">
        <v>89</v>
      </c>
      <c r="F7" s="215" t="s">
        <v>313</v>
      </c>
      <c r="G7" s="736"/>
      <c r="H7" s="736"/>
      <c r="I7" s="736"/>
      <c r="J7" s="736"/>
      <c r="K7" s="736"/>
      <c r="L7" s="736"/>
      <c r="M7" s="43"/>
      <c r="N7" s="378"/>
    </row>
    <row r="8" spans="2:14" ht="20.100000000000001" customHeight="1" x14ac:dyDescent="0.25">
      <c r="B8" s="377"/>
      <c r="C8" s="40" t="s">
        <v>410</v>
      </c>
      <c r="D8" s="414"/>
      <c r="E8" s="44" t="s">
        <v>411</v>
      </c>
      <c r="F8" s="215" t="s">
        <v>314</v>
      </c>
      <c r="G8" s="41"/>
      <c r="H8" s="41"/>
      <c r="I8" s="41"/>
      <c r="J8" s="41"/>
      <c r="K8" s="45"/>
      <c r="L8" s="41"/>
      <c r="M8" s="43"/>
      <c r="N8" s="378"/>
    </row>
    <row r="9" spans="2:14" ht="20.100000000000001" customHeight="1" x14ac:dyDescent="0.25">
      <c r="B9" s="377"/>
      <c r="C9" s="40" t="s">
        <v>91</v>
      </c>
      <c r="D9" s="414"/>
      <c r="E9" s="44" t="s">
        <v>316</v>
      </c>
      <c r="F9" s="215" t="s">
        <v>315</v>
      </c>
      <c r="G9" s="41"/>
      <c r="H9" s="41"/>
      <c r="I9" s="41"/>
      <c r="J9" s="41"/>
      <c r="K9" s="45"/>
      <c r="L9" s="41"/>
      <c r="M9" s="43"/>
      <c r="N9" s="378"/>
    </row>
    <row r="10" spans="2:14" ht="20.100000000000001" customHeight="1" x14ac:dyDescent="0.25">
      <c r="B10" s="377"/>
      <c r="C10" s="40"/>
      <c r="D10" s="44" t="s">
        <v>409</v>
      </c>
      <c r="E10" s="44"/>
      <c r="F10" s="73"/>
      <c r="G10" s="41"/>
      <c r="H10" s="41"/>
      <c r="I10" s="41"/>
      <c r="J10" s="41"/>
      <c r="K10" s="45"/>
      <c r="L10" s="41"/>
      <c r="M10" s="43"/>
      <c r="N10" s="378"/>
    </row>
    <row r="11" spans="2:14" ht="20.100000000000001" customHeight="1" x14ac:dyDescent="0.25">
      <c r="B11" s="377"/>
      <c r="C11" s="40"/>
      <c r="D11" s="44"/>
      <c r="E11" s="44"/>
      <c r="F11" s="46"/>
      <c r="G11" s="41"/>
      <c r="H11" s="41"/>
      <c r="I11" s="41"/>
      <c r="J11" s="41"/>
      <c r="K11" s="45"/>
      <c r="L11" s="41"/>
      <c r="M11" s="43"/>
      <c r="N11" s="378"/>
    </row>
    <row r="12" spans="2:14" ht="20.100000000000001" customHeight="1" x14ac:dyDescent="0.25">
      <c r="B12" s="377"/>
      <c r="C12" s="40" t="s">
        <v>92</v>
      </c>
      <c r="D12" s="725"/>
      <c r="E12" s="726"/>
      <c r="F12" s="726"/>
      <c r="G12" s="726"/>
      <c r="H12" s="727"/>
      <c r="I12" s="41"/>
      <c r="J12" s="41"/>
      <c r="K12" s="41"/>
      <c r="L12" s="748"/>
      <c r="M12" s="43"/>
      <c r="N12" s="378"/>
    </row>
    <row r="13" spans="2:14" ht="20.100000000000001" customHeight="1" x14ac:dyDescent="0.25">
      <c r="B13" s="377"/>
      <c r="C13" s="40"/>
      <c r="D13" s="728"/>
      <c r="E13" s="729"/>
      <c r="F13" s="729"/>
      <c r="G13" s="729"/>
      <c r="H13" s="730"/>
      <c r="I13" s="41"/>
      <c r="J13" s="41"/>
      <c r="K13" s="41"/>
      <c r="L13" s="748"/>
      <c r="M13" s="43"/>
      <c r="N13" s="378"/>
    </row>
    <row r="14" spans="2:14" ht="20.100000000000001" customHeight="1" thickBot="1" x14ac:dyDescent="0.25">
      <c r="B14" s="377"/>
      <c r="C14" s="47"/>
      <c r="D14" s="731"/>
      <c r="E14" s="732"/>
      <c r="F14" s="732"/>
      <c r="G14" s="729"/>
      <c r="H14" s="730"/>
      <c r="I14" s="41"/>
      <c r="J14" s="41"/>
      <c r="K14" s="45"/>
      <c r="L14" s="41"/>
      <c r="M14" s="43"/>
      <c r="N14" s="378"/>
    </row>
    <row r="15" spans="2:14" ht="20.100000000000001" customHeight="1" x14ac:dyDescent="0.25">
      <c r="B15" s="377"/>
      <c r="C15" s="365" t="s">
        <v>573</v>
      </c>
      <c r="D15" s="742" t="s">
        <v>95</v>
      </c>
      <c r="E15" s="743"/>
      <c r="F15" s="744"/>
      <c r="G15" s="733" t="s">
        <v>575</v>
      </c>
      <c r="H15" s="734"/>
      <c r="I15" s="735"/>
      <c r="J15" s="387" t="s">
        <v>93</v>
      </c>
      <c r="K15" s="737" t="s">
        <v>576</v>
      </c>
      <c r="L15" s="738"/>
      <c r="M15" s="739"/>
      <c r="N15" s="378"/>
    </row>
    <row r="16" spans="2:14" ht="20.100000000000001" customHeight="1" thickBot="1" x14ac:dyDescent="0.3">
      <c r="B16" s="377"/>
      <c r="C16" s="48" t="s">
        <v>94</v>
      </c>
      <c r="D16" s="745"/>
      <c r="E16" s="746"/>
      <c r="F16" s="747"/>
      <c r="G16" s="388" t="s">
        <v>97</v>
      </c>
      <c r="H16" s="389" t="s">
        <v>98</v>
      </c>
      <c r="I16" s="390" t="s">
        <v>99</v>
      </c>
      <c r="J16" s="391" t="s">
        <v>96</v>
      </c>
      <c r="K16" s="443" t="s">
        <v>100</v>
      </c>
      <c r="L16" s="444" t="s">
        <v>101</v>
      </c>
      <c r="M16" s="445" t="s">
        <v>72</v>
      </c>
      <c r="N16" s="378"/>
    </row>
    <row r="17" spans="2:14" ht="20.100000000000001" customHeight="1" x14ac:dyDescent="0.2">
      <c r="B17" s="377"/>
      <c r="C17" s="421" t="s">
        <v>102</v>
      </c>
      <c r="D17" s="740" t="s">
        <v>103</v>
      </c>
      <c r="E17" s="740"/>
      <c r="F17" s="741"/>
      <c r="G17" s="459"/>
      <c r="H17" s="460">
        <v>2000</v>
      </c>
      <c r="I17" s="461"/>
      <c r="J17" s="462"/>
      <c r="K17" s="437"/>
      <c r="L17" s="415"/>
      <c r="M17" s="438">
        <v>2</v>
      </c>
      <c r="N17" s="378"/>
    </row>
    <row r="18" spans="2:14" ht="20.100000000000001" customHeight="1" x14ac:dyDescent="0.2">
      <c r="B18" s="377"/>
      <c r="C18" s="422"/>
      <c r="D18" s="679"/>
      <c r="E18" s="679"/>
      <c r="F18" s="680"/>
      <c r="G18" s="463"/>
      <c r="H18" s="464"/>
      <c r="I18" s="465"/>
      <c r="J18" s="466"/>
      <c r="K18" s="439"/>
      <c r="L18" s="418"/>
      <c r="M18" s="440"/>
      <c r="N18" s="378"/>
    </row>
    <row r="19" spans="2:14" ht="20.100000000000001" customHeight="1" x14ac:dyDescent="0.2">
      <c r="B19" s="377"/>
      <c r="C19" s="416"/>
      <c r="D19" s="679"/>
      <c r="E19" s="679"/>
      <c r="F19" s="680"/>
      <c r="G19" s="463"/>
      <c r="H19" s="464"/>
      <c r="I19" s="465"/>
      <c r="J19" s="466"/>
      <c r="K19" s="439"/>
      <c r="L19" s="418"/>
      <c r="M19" s="440"/>
      <c r="N19" s="378"/>
    </row>
    <row r="20" spans="2:14" ht="20.100000000000001" customHeight="1" x14ac:dyDescent="0.2">
      <c r="B20" s="377"/>
      <c r="C20" s="416"/>
      <c r="D20" s="679"/>
      <c r="E20" s="679"/>
      <c r="F20" s="680"/>
      <c r="G20" s="463"/>
      <c r="H20" s="464"/>
      <c r="I20" s="465"/>
      <c r="J20" s="466"/>
      <c r="K20" s="439"/>
      <c r="L20" s="418"/>
      <c r="M20" s="440"/>
      <c r="N20" s="378"/>
    </row>
    <row r="21" spans="2:14" ht="20.100000000000001" customHeight="1" x14ac:dyDescent="0.2">
      <c r="B21" s="377"/>
      <c r="C21" s="416"/>
      <c r="D21" s="679"/>
      <c r="E21" s="679"/>
      <c r="F21" s="680"/>
      <c r="G21" s="463"/>
      <c r="H21" s="464"/>
      <c r="I21" s="465"/>
      <c r="J21" s="466"/>
      <c r="K21" s="439"/>
      <c r="L21" s="418"/>
      <c r="M21" s="440"/>
      <c r="N21" s="378"/>
    </row>
    <row r="22" spans="2:14" ht="20.100000000000001" customHeight="1" x14ac:dyDescent="0.2">
      <c r="B22" s="377"/>
      <c r="C22" s="416"/>
      <c r="D22" s="679"/>
      <c r="E22" s="679"/>
      <c r="F22" s="680"/>
      <c r="G22" s="463"/>
      <c r="H22" s="464"/>
      <c r="I22" s="465"/>
      <c r="J22" s="466"/>
      <c r="K22" s="439"/>
      <c r="L22" s="418"/>
      <c r="M22" s="440"/>
      <c r="N22" s="378"/>
    </row>
    <row r="23" spans="2:14" ht="20.100000000000001" customHeight="1" x14ac:dyDescent="0.2">
      <c r="B23" s="377"/>
      <c r="C23" s="416"/>
      <c r="D23" s="679"/>
      <c r="E23" s="679"/>
      <c r="F23" s="680"/>
      <c r="G23" s="463"/>
      <c r="H23" s="464"/>
      <c r="I23" s="465"/>
      <c r="J23" s="466"/>
      <c r="K23" s="439"/>
      <c r="L23" s="418"/>
      <c r="M23" s="440"/>
      <c r="N23" s="378"/>
    </row>
    <row r="24" spans="2:14" ht="20.100000000000001" customHeight="1" x14ac:dyDescent="0.2">
      <c r="B24" s="377"/>
      <c r="C24" s="416"/>
      <c r="D24" s="679"/>
      <c r="E24" s="679"/>
      <c r="F24" s="680"/>
      <c r="G24" s="463"/>
      <c r="H24" s="464"/>
      <c r="I24" s="465"/>
      <c r="J24" s="466"/>
      <c r="K24" s="439"/>
      <c r="L24" s="418"/>
      <c r="M24" s="440"/>
      <c r="N24" s="378"/>
    </row>
    <row r="25" spans="2:14" ht="20.100000000000001" customHeight="1" x14ac:dyDescent="0.2">
      <c r="B25" s="377"/>
      <c r="C25" s="416"/>
      <c r="D25" s="679"/>
      <c r="E25" s="679"/>
      <c r="F25" s="680"/>
      <c r="G25" s="463"/>
      <c r="H25" s="464"/>
      <c r="I25" s="465"/>
      <c r="J25" s="466"/>
      <c r="K25" s="439"/>
      <c r="L25" s="418"/>
      <c r="M25" s="440"/>
      <c r="N25" s="378"/>
    </row>
    <row r="26" spans="2:14" ht="20.100000000000001" customHeight="1" x14ac:dyDescent="0.2">
      <c r="B26" s="377"/>
      <c r="C26" s="416"/>
      <c r="D26" s="679"/>
      <c r="E26" s="679"/>
      <c r="F26" s="680"/>
      <c r="G26" s="463"/>
      <c r="H26" s="464"/>
      <c r="I26" s="465"/>
      <c r="J26" s="466"/>
      <c r="K26" s="439"/>
      <c r="L26" s="418"/>
      <c r="M26" s="440"/>
      <c r="N26" s="378"/>
    </row>
    <row r="27" spans="2:14" ht="20.100000000000001" customHeight="1" x14ac:dyDescent="0.2">
      <c r="B27" s="377"/>
      <c r="C27" s="416"/>
      <c r="D27" s="679"/>
      <c r="E27" s="679"/>
      <c r="F27" s="680"/>
      <c r="G27" s="463"/>
      <c r="H27" s="464"/>
      <c r="I27" s="465"/>
      <c r="J27" s="466"/>
      <c r="K27" s="439"/>
      <c r="L27" s="418"/>
      <c r="M27" s="440"/>
      <c r="N27" s="378"/>
    </row>
    <row r="28" spans="2:14" ht="20.100000000000001" customHeight="1" x14ac:dyDescent="0.2">
      <c r="B28" s="377"/>
      <c r="C28" s="416"/>
      <c r="D28" s="679"/>
      <c r="E28" s="679"/>
      <c r="F28" s="680"/>
      <c r="G28" s="463"/>
      <c r="H28" s="464"/>
      <c r="I28" s="465"/>
      <c r="J28" s="466"/>
      <c r="K28" s="439"/>
      <c r="L28" s="418"/>
      <c r="M28" s="440"/>
      <c r="N28" s="378"/>
    </row>
    <row r="29" spans="2:14" ht="20.100000000000001" customHeight="1" x14ac:dyDescent="0.2">
      <c r="B29" s="377"/>
      <c r="C29" s="416"/>
      <c r="D29" s="679"/>
      <c r="E29" s="679"/>
      <c r="F29" s="680"/>
      <c r="G29" s="463"/>
      <c r="H29" s="464"/>
      <c r="I29" s="465"/>
      <c r="J29" s="466"/>
      <c r="K29" s="439"/>
      <c r="L29" s="418"/>
      <c r="M29" s="440"/>
      <c r="N29" s="378"/>
    </row>
    <row r="30" spans="2:14" ht="20.100000000000001" customHeight="1" x14ac:dyDescent="0.2">
      <c r="B30" s="377"/>
      <c r="C30" s="416"/>
      <c r="D30" s="679"/>
      <c r="E30" s="679"/>
      <c r="F30" s="680"/>
      <c r="G30" s="463"/>
      <c r="H30" s="464"/>
      <c r="I30" s="465"/>
      <c r="J30" s="466"/>
      <c r="K30" s="439"/>
      <c r="L30" s="418"/>
      <c r="M30" s="440"/>
      <c r="N30" s="378"/>
    </row>
    <row r="31" spans="2:14" ht="20.100000000000001" customHeight="1" x14ac:dyDescent="0.2">
      <c r="B31" s="377"/>
      <c r="C31" s="416"/>
      <c r="D31" s="679"/>
      <c r="E31" s="679"/>
      <c r="F31" s="680"/>
      <c r="G31" s="463"/>
      <c r="H31" s="464"/>
      <c r="I31" s="465"/>
      <c r="J31" s="466"/>
      <c r="K31" s="439"/>
      <c r="L31" s="418"/>
      <c r="M31" s="440"/>
      <c r="N31" s="378"/>
    </row>
    <row r="32" spans="2:14" ht="20.100000000000001" customHeight="1" thickBot="1" x14ac:dyDescent="0.25">
      <c r="B32" s="377"/>
      <c r="C32" s="419"/>
      <c r="D32" s="755"/>
      <c r="E32" s="755"/>
      <c r="F32" s="756"/>
      <c r="G32" s="467"/>
      <c r="H32" s="468"/>
      <c r="I32" s="469"/>
      <c r="J32" s="470"/>
      <c r="K32" s="441"/>
      <c r="L32" s="420"/>
      <c r="M32" s="442"/>
      <c r="N32" s="378"/>
    </row>
    <row r="33" spans="2:14" ht="20.100000000000001" customHeight="1" thickBot="1" x14ac:dyDescent="0.25">
      <c r="B33" s="377"/>
      <c r="C33" s="73"/>
      <c r="D33" s="73"/>
      <c r="E33" s="73"/>
      <c r="F33" s="366" t="s">
        <v>603</v>
      </c>
      <c r="G33" s="471">
        <f t="shared" ref="G33:M33" si="0">SUM(G17:G32)</f>
        <v>0</v>
      </c>
      <c r="H33" s="472">
        <f t="shared" si="0"/>
        <v>2000</v>
      </c>
      <c r="I33" s="473">
        <f t="shared" si="0"/>
        <v>0</v>
      </c>
      <c r="J33" s="474">
        <f t="shared" si="0"/>
        <v>0</v>
      </c>
      <c r="K33" s="394">
        <f t="shared" si="0"/>
        <v>0</v>
      </c>
      <c r="L33" s="395">
        <f t="shared" si="0"/>
        <v>0</v>
      </c>
      <c r="M33" s="396">
        <f t="shared" si="0"/>
        <v>2</v>
      </c>
      <c r="N33" s="378"/>
    </row>
    <row r="34" spans="2:14" ht="20.100000000000001" customHeight="1" x14ac:dyDescent="0.2">
      <c r="B34" s="377"/>
      <c r="C34" s="73"/>
      <c r="D34" s="73"/>
      <c r="E34" s="73"/>
      <c r="F34" s="371"/>
      <c r="G34" s="367"/>
      <c r="H34" s="367"/>
      <c r="I34" s="367"/>
      <c r="J34" s="367"/>
      <c r="K34" s="367"/>
      <c r="L34" s="367"/>
      <c r="M34" s="367"/>
      <c r="N34" s="378"/>
    </row>
    <row r="35" spans="2:14" ht="20.100000000000001" customHeight="1" x14ac:dyDescent="0.25">
      <c r="B35" s="377"/>
      <c r="C35" s="73"/>
      <c r="E35" s="392"/>
      <c r="F35" s="392"/>
      <c r="G35" s="479"/>
      <c r="H35" s="749"/>
      <c r="I35" s="367"/>
      <c r="J35" s="367"/>
      <c r="K35" s="367"/>
      <c r="L35" s="754"/>
      <c r="M35" s="367"/>
      <c r="N35" s="378"/>
    </row>
    <row r="36" spans="2:14" ht="20.100000000000001" customHeight="1" x14ac:dyDescent="0.2">
      <c r="B36" s="377"/>
      <c r="C36" s="73"/>
      <c r="D36" s="73"/>
      <c r="E36" s="73"/>
      <c r="F36" s="371"/>
      <c r="G36" s="367"/>
      <c r="H36" s="749"/>
      <c r="I36" s="367"/>
      <c r="J36" s="367"/>
      <c r="K36" s="367"/>
      <c r="L36" s="754"/>
      <c r="M36" s="367"/>
      <c r="N36" s="378"/>
    </row>
    <row r="37" spans="2:14" ht="18.75" thickBot="1" x14ac:dyDescent="0.3">
      <c r="B37" s="377"/>
      <c r="C37" s="364" t="s">
        <v>602</v>
      </c>
      <c r="D37" s="363"/>
      <c r="E37" s="363"/>
      <c r="F37" s="73"/>
      <c r="G37" s="41"/>
      <c r="H37" s="41"/>
      <c r="I37" s="41"/>
      <c r="J37" s="41"/>
      <c r="K37" s="41"/>
      <c r="L37" s="41"/>
      <c r="M37" s="41"/>
      <c r="N37" s="378"/>
    </row>
    <row r="38" spans="2:14" ht="15" customHeight="1" x14ac:dyDescent="0.2">
      <c r="B38" s="377"/>
      <c r="C38" s="757" t="s">
        <v>104</v>
      </c>
      <c r="D38" s="758"/>
      <c r="E38" s="759"/>
      <c r="F38" s="669" t="s">
        <v>44</v>
      </c>
      <c r="G38" s="670"/>
      <c r="H38" s="670"/>
      <c r="I38" s="671"/>
      <c r="J38" s="452" t="s">
        <v>580</v>
      </c>
      <c r="K38" s="666" t="s">
        <v>412</v>
      </c>
      <c r="L38" s="667"/>
      <c r="M38" s="668"/>
      <c r="N38" s="378"/>
    </row>
    <row r="39" spans="2:14" ht="15.75" thickBot="1" x14ac:dyDescent="0.25">
      <c r="B39" s="377"/>
      <c r="C39" s="760"/>
      <c r="D39" s="761"/>
      <c r="E39" s="762"/>
      <c r="F39" s="672"/>
      <c r="G39" s="673"/>
      <c r="H39" s="673"/>
      <c r="I39" s="674"/>
      <c r="J39" s="453" t="s">
        <v>600</v>
      </c>
      <c r="K39" s="449" t="s">
        <v>100</v>
      </c>
      <c r="L39" s="450" t="s">
        <v>101</v>
      </c>
      <c r="M39" s="451" t="s">
        <v>72</v>
      </c>
      <c r="N39" s="378"/>
    </row>
    <row r="40" spans="2:14" ht="39.950000000000003" customHeight="1" x14ac:dyDescent="0.2">
      <c r="B40" s="377"/>
      <c r="C40" s="675" t="s">
        <v>458</v>
      </c>
      <c r="D40" s="676"/>
      <c r="E40" s="676"/>
      <c r="F40" s="763" t="s">
        <v>604</v>
      </c>
      <c r="G40" s="764"/>
      <c r="H40" s="764"/>
      <c r="I40" s="480"/>
      <c r="J40" s="457">
        <v>60000</v>
      </c>
      <c r="K40" s="446"/>
      <c r="L40" s="447">
        <v>40</v>
      </c>
      <c r="M40" s="448">
        <v>20</v>
      </c>
      <c r="N40" s="378"/>
    </row>
    <row r="41" spans="2:14" ht="39.950000000000003" customHeight="1" thickBot="1" x14ac:dyDescent="0.25">
      <c r="B41" s="377"/>
      <c r="C41" s="677" t="s">
        <v>461</v>
      </c>
      <c r="D41" s="678"/>
      <c r="E41" s="678"/>
      <c r="F41" s="763"/>
      <c r="G41" s="764"/>
      <c r="H41" s="764"/>
      <c r="I41" s="480"/>
      <c r="J41" s="458"/>
      <c r="K41" s="446"/>
      <c r="L41" s="447"/>
      <c r="M41" s="448"/>
      <c r="N41" s="378"/>
    </row>
    <row r="42" spans="2:14" ht="20.100000000000001" customHeight="1" thickBot="1" x14ac:dyDescent="0.25">
      <c r="B42" s="377"/>
      <c r="C42" s="684" t="s">
        <v>574</v>
      </c>
      <c r="D42" s="685"/>
      <c r="E42" s="685"/>
      <c r="F42" s="718"/>
      <c r="G42" s="719"/>
      <c r="H42" s="719"/>
      <c r="I42" s="719"/>
      <c r="J42" s="436"/>
      <c r="K42" s="433">
        <f>SUM(K40:K41)</f>
        <v>0</v>
      </c>
      <c r="L42" s="434">
        <f>SUM(L40:L41)</f>
        <v>40</v>
      </c>
      <c r="M42" s="435">
        <f>SUM(M40:M41)</f>
        <v>20</v>
      </c>
      <c r="N42" s="378"/>
    </row>
    <row r="43" spans="2:14" ht="15.75" x14ac:dyDescent="0.25">
      <c r="B43" s="377"/>
      <c r="C43" s="370"/>
      <c r="D43" s="370"/>
      <c r="E43" s="370"/>
      <c r="F43" s="370"/>
      <c r="G43" s="367"/>
      <c r="H43" s="367"/>
      <c r="I43" s="367"/>
      <c r="J43" s="367"/>
      <c r="K43" s="367"/>
      <c r="L43" s="367"/>
      <c r="M43" s="367"/>
      <c r="N43" s="378"/>
    </row>
    <row r="44" spans="2:14" ht="16.5" customHeight="1" thickBot="1" x14ac:dyDescent="0.3">
      <c r="B44" s="372"/>
      <c r="C44" s="373"/>
      <c r="D44" s="374"/>
      <c r="E44" s="374"/>
      <c r="F44" s="374"/>
      <c r="G44" s="375"/>
      <c r="H44" s="375"/>
      <c r="I44" s="375"/>
      <c r="J44" s="375"/>
      <c r="K44" s="375"/>
      <c r="L44" s="375"/>
      <c r="M44" s="375"/>
      <c r="N44" s="376"/>
    </row>
    <row r="45" spans="2:14" ht="13.5" thickBot="1" x14ac:dyDescent="0.25"/>
    <row r="46" spans="2:14" x14ac:dyDescent="0.2">
      <c r="B46" s="403"/>
      <c r="C46" s="660" t="s">
        <v>605</v>
      </c>
      <c r="D46" s="660"/>
      <c r="E46" s="660"/>
      <c r="F46" s="660"/>
      <c r="G46" s="660"/>
      <c r="H46" s="660"/>
      <c r="I46" s="660"/>
      <c r="J46" s="660"/>
      <c r="K46" s="660"/>
      <c r="L46" s="660"/>
      <c r="M46" s="660"/>
      <c r="N46" s="404"/>
    </row>
    <row r="47" spans="2:14" ht="20.100000000000001" customHeight="1" x14ac:dyDescent="0.2">
      <c r="B47" s="405"/>
      <c r="C47" s="661"/>
      <c r="D47" s="661"/>
      <c r="E47" s="661"/>
      <c r="F47" s="661"/>
      <c r="G47" s="661"/>
      <c r="H47" s="661"/>
      <c r="I47" s="661"/>
      <c r="J47" s="661"/>
      <c r="K47" s="661"/>
      <c r="L47" s="661"/>
      <c r="M47" s="661"/>
      <c r="N47" s="406"/>
    </row>
    <row r="48" spans="2:14" ht="20.100000000000001" customHeight="1" x14ac:dyDescent="0.2">
      <c r="B48" s="405"/>
      <c r="C48" s="73"/>
      <c r="D48" s="73"/>
      <c r="E48" s="73"/>
      <c r="F48" s="73"/>
      <c r="G48" s="41"/>
      <c r="H48" s="41"/>
      <c r="I48" s="41"/>
      <c r="J48" s="41"/>
      <c r="K48" s="41"/>
      <c r="L48" s="41"/>
      <c r="M48" s="752"/>
      <c r="N48" s="406"/>
    </row>
    <row r="49" spans="2:14" ht="16.5" thickBot="1" x14ac:dyDescent="0.3">
      <c r="B49" s="405"/>
      <c r="C49" s="699" t="s">
        <v>585</v>
      </c>
      <c r="D49" s="699"/>
      <c r="E49" s="699"/>
      <c r="F49" s="699"/>
      <c r="G49" s="699"/>
      <c r="H49" s="699"/>
      <c r="I49" s="699"/>
      <c r="J49" s="699"/>
      <c r="K49" s="699"/>
      <c r="L49" s="699"/>
      <c r="M49" s="753"/>
      <c r="N49" s="406"/>
    </row>
    <row r="50" spans="2:14" ht="15" customHeight="1" x14ac:dyDescent="0.2">
      <c r="B50" s="405"/>
      <c r="C50" s="686" t="s">
        <v>104</v>
      </c>
      <c r="D50" s="687"/>
      <c r="E50" s="688"/>
      <c r="F50" s="662" t="s">
        <v>44</v>
      </c>
      <c r="G50" s="662"/>
      <c r="H50" s="662"/>
      <c r="I50" s="662"/>
      <c r="J50" s="663"/>
      <c r="K50" s="666" t="s">
        <v>412</v>
      </c>
      <c r="L50" s="667"/>
      <c r="M50" s="668"/>
      <c r="N50" s="406"/>
    </row>
    <row r="51" spans="2:14" ht="15" x14ac:dyDescent="0.2">
      <c r="B51" s="405"/>
      <c r="C51" s="689"/>
      <c r="D51" s="690"/>
      <c r="E51" s="691"/>
      <c r="F51" s="664"/>
      <c r="G51" s="664"/>
      <c r="H51" s="664"/>
      <c r="I51" s="664"/>
      <c r="J51" s="665"/>
      <c r="K51" s="449" t="s">
        <v>100</v>
      </c>
      <c r="L51" s="450" t="s">
        <v>101</v>
      </c>
      <c r="M51" s="451" t="s">
        <v>72</v>
      </c>
      <c r="N51" s="406"/>
    </row>
    <row r="52" spans="2:14" ht="39.950000000000003" customHeight="1" x14ac:dyDescent="0.2">
      <c r="B52" s="405"/>
      <c r="C52" s="750" t="s">
        <v>578</v>
      </c>
      <c r="D52" s="751"/>
      <c r="E52" s="751"/>
      <c r="F52" s="720" t="s">
        <v>601</v>
      </c>
      <c r="G52" s="720"/>
      <c r="H52" s="720"/>
      <c r="I52" s="720"/>
      <c r="J52" s="721"/>
      <c r="K52" s="417"/>
      <c r="L52" s="418">
        <v>3.1</v>
      </c>
      <c r="M52" s="440"/>
      <c r="N52" s="406"/>
    </row>
    <row r="53" spans="2:14" ht="39.950000000000003" customHeight="1" x14ac:dyDescent="0.2">
      <c r="B53" s="405"/>
      <c r="C53" s="750" t="s">
        <v>578</v>
      </c>
      <c r="D53" s="751"/>
      <c r="E53" s="751"/>
      <c r="F53" s="720"/>
      <c r="G53" s="720"/>
      <c r="H53" s="720"/>
      <c r="I53" s="720"/>
      <c r="J53" s="721"/>
      <c r="K53" s="417"/>
      <c r="L53" s="418"/>
      <c r="M53" s="440"/>
      <c r="N53" s="406"/>
    </row>
    <row r="54" spans="2:14" ht="39.950000000000003" customHeight="1" x14ac:dyDescent="0.2">
      <c r="B54" s="405"/>
      <c r="C54" s="750" t="s">
        <v>578</v>
      </c>
      <c r="D54" s="751"/>
      <c r="E54" s="751"/>
      <c r="F54" s="720"/>
      <c r="G54" s="720"/>
      <c r="H54" s="720"/>
      <c r="I54" s="720"/>
      <c r="J54" s="721"/>
      <c r="K54" s="417"/>
      <c r="L54" s="418"/>
      <c r="M54" s="440"/>
      <c r="N54" s="406"/>
    </row>
    <row r="55" spans="2:14" ht="39.950000000000003" customHeight="1" thickBot="1" x14ac:dyDescent="0.25">
      <c r="B55" s="405"/>
      <c r="C55" s="692" t="s">
        <v>578</v>
      </c>
      <c r="D55" s="693"/>
      <c r="E55" s="693"/>
      <c r="F55" s="694"/>
      <c r="G55" s="694"/>
      <c r="H55" s="694"/>
      <c r="I55" s="694"/>
      <c r="J55" s="695"/>
      <c r="K55" s="475"/>
      <c r="L55" s="476"/>
      <c r="M55" s="477"/>
      <c r="N55" s="406"/>
    </row>
    <row r="56" spans="2:14" ht="20.100000000000001" customHeight="1" thickBot="1" x14ac:dyDescent="0.25">
      <c r="B56" s="405"/>
      <c r="C56" s="696" t="s">
        <v>574</v>
      </c>
      <c r="D56" s="697"/>
      <c r="E56" s="697"/>
      <c r="F56" s="697"/>
      <c r="G56" s="697"/>
      <c r="H56" s="697"/>
      <c r="I56" s="697"/>
      <c r="J56" s="698"/>
      <c r="K56" s="433">
        <f>SUM(K52:K55)</f>
        <v>0</v>
      </c>
      <c r="L56" s="434">
        <f>SUM(L52:L55)</f>
        <v>3.1</v>
      </c>
      <c r="M56" s="435">
        <f>SUM(M52:M55)</f>
        <v>0</v>
      </c>
      <c r="N56" s="406"/>
    </row>
    <row r="57" spans="2:14" ht="20.100000000000001" customHeight="1" x14ac:dyDescent="0.2">
      <c r="B57" s="405"/>
      <c r="C57" s="382"/>
      <c r="D57" s="382"/>
      <c r="E57" s="382"/>
      <c r="F57" s="379"/>
      <c r="G57" s="379"/>
      <c r="H57" s="379"/>
      <c r="I57" s="379"/>
      <c r="J57" s="379"/>
      <c r="K57" s="367"/>
      <c r="L57" s="367"/>
      <c r="M57" s="367"/>
      <c r="N57" s="406"/>
    </row>
    <row r="58" spans="2:14" ht="13.5" thickBot="1" x14ac:dyDescent="0.25">
      <c r="B58" s="405"/>
      <c r="C58" s="73"/>
      <c r="D58" s="73"/>
      <c r="E58" s="73"/>
      <c r="F58" s="73"/>
      <c r="G58" s="41"/>
      <c r="H58" s="41"/>
      <c r="I58" s="41"/>
      <c r="J58" s="41"/>
      <c r="K58" s="41"/>
      <c r="L58" s="41"/>
      <c r="M58" s="41"/>
      <c r="N58" s="406"/>
    </row>
    <row r="59" spans="2:14" ht="15.75" customHeight="1" x14ac:dyDescent="0.2">
      <c r="B59" s="405"/>
      <c r="C59" s="73"/>
      <c r="D59" s="73"/>
      <c r="E59" s="368"/>
      <c r="F59" s="709" t="s">
        <v>579</v>
      </c>
      <c r="G59" s="710"/>
      <c r="H59" s="710"/>
      <c r="I59" s="710"/>
      <c r="J59" s="713"/>
      <c r="K59" s="715" t="s">
        <v>412</v>
      </c>
      <c r="L59" s="716"/>
      <c r="M59" s="717"/>
      <c r="N59" s="406"/>
    </row>
    <row r="60" spans="2:14" ht="16.5" thickBot="1" x14ac:dyDescent="0.25">
      <c r="B60" s="405"/>
      <c r="C60" s="73"/>
      <c r="D60" s="368"/>
      <c r="E60" s="368"/>
      <c r="F60" s="711"/>
      <c r="G60" s="712"/>
      <c r="H60" s="712"/>
      <c r="I60" s="712"/>
      <c r="J60" s="714"/>
      <c r="K60" s="454" t="s">
        <v>100</v>
      </c>
      <c r="L60" s="455" t="s">
        <v>101</v>
      </c>
      <c r="M60" s="456" t="s">
        <v>72</v>
      </c>
      <c r="N60" s="406"/>
    </row>
    <row r="61" spans="2:14" ht="15.75" x14ac:dyDescent="0.25">
      <c r="B61" s="405"/>
      <c r="C61" s="73"/>
      <c r="D61" s="73"/>
      <c r="E61" s="369"/>
      <c r="F61" s="700" t="s">
        <v>583</v>
      </c>
      <c r="G61" s="701"/>
      <c r="H61" s="701"/>
      <c r="I61" s="701"/>
      <c r="J61" s="702"/>
      <c r="K61" s="411">
        <f>K33</f>
        <v>0</v>
      </c>
      <c r="L61" s="397">
        <f>L33</f>
        <v>0</v>
      </c>
      <c r="M61" s="398">
        <f>M33</f>
        <v>2</v>
      </c>
      <c r="N61" s="406"/>
    </row>
    <row r="62" spans="2:14" ht="15.75" x14ac:dyDescent="0.25">
      <c r="B62" s="405"/>
      <c r="C62" s="73"/>
      <c r="D62" s="370"/>
      <c r="E62" s="370"/>
      <c r="F62" s="703" t="s">
        <v>582</v>
      </c>
      <c r="G62" s="704"/>
      <c r="H62" s="704"/>
      <c r="I62" s="704"/>
      <c r="J62" s="705"/>
      <c r="K62" s="413">
        <f>K42</f>
        <v>0</v>
      </c>
      <c r="L62" s="401">
        <f>L42</f>
        <v>40</v>
      </c>
      <c r="M62" s="402">
        <f>M42</f>
        <v>20</v>
      </c>
      <c r="N62" s="406"/>
    </row>
    <row r="63" spans="2:14" ht="16.5" thickBot="1" x14ac:dyDescent="0.3">
      <c r="B63" s="405"/>
      <c r="C63" s="73"/>
      <c r="D63" s="369"/>
      <c r="E63" s="369"/>
      <c r="F63" s="706" t="s">
        <v>581</v>
      </c>
      <c r="G63" s="707"/>
      <c r="H63" s="707"/>
      <c r="I63" s="707"/>
      <c r="J63" s="708"/>
      <c r="K63" s="412">
        <f>K56</f>
        <v>0</v>
      </c>
      <c r="L63" s="399">
        <f>L56</f>
        <v>3.1</v>
      </c>
      <c r="M63" s="400">
        <f>M56</f>
        <v>0</v>
      </c>
      <c r="N63" s="406"/>
    </row>
    <row r="64" spans="2:14" ht="16.5" thickBot="1" x14ac:dyDescent="0.3">
      <c r="B64" s="405"/>
      <c r="C64" s="73"/>
      <c r="D64" s="369"/>
      <c r="E64" s="369"/>
      <c r="F64" s="681" t="s">
        <v>584</v>
      </c>
      <c r="G64" s="682"/>
      <c r="H64" s="682"/>
      <c r="I64" s="682"/>
      <c r="J64" s="683"/>
      <c r="K64" s="393">
        <f>SUM(K61:K63)</f>
        <v>0</v>
      </c>
      <c r="L64" s="380">
        <f>SUM(L61:L63)</f>
        <v>43.1</v>
      </c>
      <c r="M64" s="381">
        <f>SUM(M61:M63)</f>
        <v>22</v>
      </c>
      <c r="N64" s="406"/>
    </row>
    <row r="65" spans="2:14" ht="17.25" customHeight="1" x14ac:dyDescent="0.2">
      <c r="B65" s="405"/>
      <c r="C65" s="73"/>
      <c r="D65" s="73"/>
      <c r="E65" s="73"/>
      <c r="F65" s="73"/>
      <c r="G65" s="41"/>
      <c r="H65" s="41"/>
      <c r="I65" s="41"/>
      <c r="J65" s="41"/>
      <c r="K65" s="41"/>
      <c r="L65" s="41"/>
      <c r="M65" s="41"/>
      <c r="N65" s="406"/>
    </row>
    <row r="66" spans="2:14" ht="17.25" customHeight="1" thickBot="1" x14ac:dyDescent="0.25">
      <c r="B66" s="407"/>
      <c r="C66" s="409"/>
      <c r="D66" s="409"/>
      <c r="E66" s="409"/>
      <c r="F66" s="409"/>
      <c r="G66" s="410"/>
      <c r="H66" s="410"/>
      <c r="I66" s="410"/>
      <c r="J66" s="410"/>
      <c r="K66" s="410"/>
      <c r="L66" s="410"/>
      <c r="M66" s="410"/>
      <c r="N66" s="408"/>
    </row>
  </sheetData>
  <sheetProtection sheet="1" objects="1" scenarios="1"/>
  <mergeCells count="58">
    <mergeCell ref="M48:M49"/>
    <mergeCell ref="D30:F30"/>
    <mergeCell ref="D31:F31"/>
    <mergeCell ref="L35:L36"/>
    <mergeCell ref="C52:E52"/>
    <mergeCell ref="D32:F32"/>
    <mergeCell ref="C38:E39"/>
    <mergeCell ref="F40:H40"/>
    <mergeCell ref="F41:H41"/>
    <mergeCell ref="F54:J54"/>
    <mergeCell ref="D21:F21"/>
    <mergeCell ref="D22:F22"/>
    <mergeCell ref="H35:H36"/>
    <mergeCell ref="D23:F23"/>
    <mergeCell ref="C53:E53"/>
    <mergeCell ref="C54:E54"/>
    <mergeCell ref="D5:F5"/>
    <mergeCell ref="D6:E6"/>
    <mergeCell ref="D12:H14"/>
    <mergeCell ref="G15:I15"/>
    <mergeCell ref="D18:F18"/>
    <mergeCell ref="G6:L7"/>
    <mergeCell ref="K15:M15"/>
    <mergeCell ref="D17:F17"/>
    <mergeCell ref="D15:F16"/>
    <mergeCell ref="L12:L13"/>
    <mergeCell ref="F64:J64"/>
    <mergeCell ref="C42:E42"/>
    <mergeCell ref="C50:E51"/>
    <mergeCell ref="C55:E55"/>
    <mergeCell ref="F55:J55"/>
    <mergeCell ref="C56:J56"/>
    <mergeCell ref="C49:L49"/>
    <mergeCell ref="F61:J61"/>
    <mergeCell ref="F62:J62"/>
    <mergeCell ref="F63:J63"/>
    <mergeCell ref="F59:I60"/>
    <mergeCell ref="J59:J60"/>
    <mergeCell ref="K59:M59"/>
    <mergeCell ref="F42:I42"/>
    <mergeCell ref="F52:J52"/>
    <mergeCell ref="F53:J53"/>
    <mergeCell ref="C2:M3"/>
    <mergeCell ref="C46:M47"/>
    <mergeCell ref="F50:J51"/>
    <mergeCell ref="K50:M50"/>
    <mergeCell ref="K38:M38"/>
    <mergeCell ref="F38:I39"/>
    <mergeCell ref="C40:E40"/>
    <mergeCell ref="C41:E41"/>
    <mergeCell ref="D24:F24"/>
    <mergeCell ref="D25:F25"/>
    <mergeCell ref="D19:F19"/>
    <mergeCell ref="D20:F20"/>
    <mergeCell ref="D26:F26"/>
    <mergeCell ref="D27:F27"/>
    <mergeCell ref="D28:F28"/>
    <mergeCell ref="D29:F29"/>
  </mergeCells>
  <dataValidations count="4">
    <dataValidation type="decimal" errorStyle="information" allowBlank="1" showInputMessage="1" showErrorMessage="1" errorTitle="Achtung" error="Haben Sie die Menge wirklich in kg angegeben?" sqref="G17:I32 J40:J41">
      <formula1>50</formula1>
      <formula2>1000000</formula2>
    </dataValidation>
    <dataValidation type="decimal" errorStyle="information" allowBlank="1" showInputMessage="1" showErrorMessage="1" errorTitle="Achtung" error="Haben Sie die Menge wirklich in kg angegeben?" sqref="J17:J32">
      <formula1>5</formula1>
      <formula2>1000000</formula2>
    </dataValidation>
    <dataValidation type="decimal" errorStyle="information" allowBlank="1" showInputMessage="1" showErrorMessage="1" errorTitle="Achtung" error="Haben Sie die Menge wirklich in Tonnen angegeben?" sqref="K17:M32">
      <formula1>0</formula1>
      <formula2>100</formula2>
    </dataValidation>
    <dataValidation type="decimal" errorStyle="information" allowBlank="1" showInputMessage="1" showErrorMessage="1" errorTitle="Achtung" error="Haben Sie die Mengen wirklich in Tonnen angegeben?" sqref="K52:M55 K40:M41">
      <formula1>0</formula1>
      <formula2>100</formula2>
    </dataValidation>
  </dataValidations>
  <pageMargins left="1.1811023622047245" right="0.70866141732283472" top="0.78740157480314965" bottom="0.39370078740157483" header="0.31496062992125984" footer="0.31496062992125984"/>
  <pageSetup paperSize="9" scale="58" fitToHeight="2" orientation="landscape" horizontalDpi="4294967293" verticalDpi="1200" r:id="rId1"/>
  <rowBreaks count="1" manualBreakCount="1">
    <brk id="44" min="1" max="1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tabColor theme="3" tint="0.59999389629810485"/>
  </sheetPr>
  <dimension ref="A1:U36"/>
  <sheetViews>
    <sheetView showGridLines="0" showRowColHeaders="0" zoomScaleNormal="100" workbookViewId="0">
      <selection activeCell="C1" sqref="C1:L1"/>
    </sheetView>
  </sheetViews>
  <sheetFormatPr baseColWidth="10" defaultRowHeight="12.75" zeroHeight="1" x14ac:dyDescent="0.2"/>
  <cols>
    <col min="1" max="1" width="3" style="50" customWidth="1"/>
    <col min="2" max="2" width="43.42578125" style="50" customWidth="1"/>
    <col min="3" max="6" width="11.42578125" style="50"/>
    <col min="7" max="10" width="15.7109375" style="50" customWidth="1"/>
    <col min="11" max="11" width="51.140625" style="50" customWidth="1"/>
    <col min="12" max="12" width="13.42578125" style="50" customWidth="1"/>
    <col min="13" max="13" width="13.7109375" style="50" customWidth="1"/>
    <col min="14" max="14" width="8.5703125" customWidth="1"/>
    <col min="15" max="15" width="8.5703125" style="49" hidden="1" customWidth="1"/>
    <col min="16" max="21" width="8.5703125" style="50" hidden="1" customWidth="1"/>
    <col min="22" max="22" width="8.5703125" style="50" customWidth="1"/>
    <col min="23" max="16384" width="11.42578125" style="50"/>
  </cols>
  <sheetData>
    <row r="1" spans="1:21" ht="30.75" customHeight="1" thickBot="1" x14ac:dyDescent="0.25">
      <c r="A1" s="324"/>
      <c r="B1" s="431"/>
      <c r="C1" s="765" t="s">
        <v>562</v>
      </c>
      <c r="D1" s="766"/>
      <c r="E1" s="766"/>
      <c r="F1" s="766"/>
      <c r="G1" s="766"/>
      <c r="H1" s="766"/>
      <c r="I1" s="766"/>
      <c r="J1" s="766"/>
      <c r="K1" s="766"/>
      <c r="L1" s="766"/>
      <c r="M1" s="432"/>
    </row>
    <row r="2" spans="1:21" ht="54" customHeight="1" thickBot="1" x14ac:dyDescent="0.25">
      <c r="A2" s="66"/>
      <c r="B2" s="140" t="s">
        <v>105</v>
      </c>
      <c r="C2" s="767" t="s">
        <v>106</v>
      </c>
      <c r="D2" s="768"/>
      <c r="E2" s="768"/>
      <c r="F2" s="140" t="s">
        <v>107</v>
      </c>
      <c r="G2" s="768" t="s">
        <v>396</v>
      </c>
      <c r="H2" s="768"/>
      <c r="I2" s="769"/>
      <c r="J2" s="140" t="s">
        <v>307</v>
      </c>
      <c r="K2" s="323" t="s">
        <v>108</v>
      </c>
      <c r="L2" s="140"/>
      <c r="M2" s="140"/>
      <c r="O2" s="49" t="s">
        <v>109</v>
      </c>
      <c r="P2" s="298" t="b">
        <v>0</v>
      </c>
      <c r="Q2" s="297" t="s">
        <v>398</v>
      </c>
    </row>
    <row r="3" spans="1:21" ht="180" customHeight="1" x14ac:dyDescent="0.2">
      <c r="A3" s="67" t="s">
        <v>110</v>
      </c>
      <c r="B3" s="51" t="s">
        <v>649</v>
      </c>
      <c r="C3" s="325" t="s">
        <v>111</v>
      </c>
      <c r="D3" s="326" t="s">
        <v>112</v>
      </c>
      <c r="E3" s="327" t="s">
        <v>358</v>
      </c>
      <c r="F3" s="55" t="s">
        <v>113</v>
      </c>
      <c r="G3" s="325" t="s">
        <v>458</v>
      </c>
      <c r="H3" s="328" t="s">
        <v>461</v>
      </c>
      <c r="I3" s="54" t="s">
        <v>114</v>
      </c>
      <c r="J3" s="55" t="s">
        <v>359</v>
      </c>
      <c r="K3" s="53" t="s">
        <v>650</v>
      </c>
      <c r="L3" s="52" t="s">
        <v>521</v>
      </c>
      <c r="M3" s="52" t="s">
        <v>651</v>
      </c>
      <c r="O3" s="54" t="s">
        <v>399</v>
      </c>
      <c r="P3" s="54" t="s">
        <v>308</v>
      </c>
      <c r="Q3" s="54" t="s">
        <v>397</v>
      </c>
      <c r="R3" s="54" t="s">
        <v>519</v>
      </c>
      <c r="S3" s="54" t="s">
        <v>116</v>
      </c>
      <c r="T3" s="54" t="s">
        <v>307</v>
      </c>
      <c r="U3" s="54" t="s">
        <v>520</v>
      </c>
    </row>
    <row r="4" spans="1:21" x14ac:dyDescent="0.2">
      <c r="A4" s="563"/>
      <c r="B4" s="581"/>
      <c r="C4" s="582" t="str">
        <f>"MG: "&amp;TEXT(Kriterientabellen!D33,0)&amp;" kg"</f>
        <v>MG: 500 kg</v>
      </c>
      <c r="D4" s="582" t="str">
        <f>"MG: "&amp;TEXT(Kriterientabellen!D34,0)&amp;" kg"</f>
        <v>MG: 5000 kg</v>
      </c>
      <c r="E4" s="582" t="str">
        <f>"MG: "&amp;TEXT(Kriterientabellen!D35,0)&amp;" kg"</f>
        <v>MG: 50000 kg</v>
      </c>
      <c r="F4" s="582" t="str">
        <f>"MG: "&amp;TEXT(Kriterientabellen!D36,0)&amp;" kg"</f>
        <v>MG: 50 kg</v>
      </c>
      <c r="G4" s="582" t="str">
        <f>"MG: "&amp;TEXT(Kriterientabellen!D37,0)&amp;" kg"</f>
        <v>MG: 50000 kg</v>
      </c>
      <c r="H4" s="583" t="str">
        <f>"MG: "&amp;TEXT(Kriterientabellen!D38,0)&amp;" kg"</f>
        <v>MG: 500000 kg</v>
      </c>
      <c r="I4" s="584"/>
      <c r="J4" s="585"/>
      <c r="K4" s="584"/>
      <c r="L4" s="585"/>
      <c r="M4" s="585"/>
    </row>
    <row r="5" spans="1:21" s="56" customFormat="1" ht="60" customHeight="1" x14ac:dyDescent="0.2">
      <c r="A5" s="571">
        <f>IF(T5=FALSE,IF(SUM(O5:R5)&gt;0,1+A4,0),0)</f>
        <v>0</v>
      </c>
      <c r="B5" s="596"/>
      <c r="C5" s="572"/>
      <c r="D5" s="573"/>
      <c r="E5" s="574"/>
      <c r="F5" s="575"/>
      <c r="G5" s="576"/>
      <c r="H5" s="577"/>
      <c r="I5" s="578"/>
      <c r="J5" s="211"/>
      <c r="K5" s="586"/>
      <c r="L5" s="579" t="s">
        <v>117</v>
      </c>
      <c r="M5" s="580"/>
      <c r="O5" s="296">
        <f>IF(F5/Kriterientabellen!D$36+C5/Kriterientabellen!D$33+D5/Kriterientabellen!D$34+E5/Kriterientabellen!D$35+G5/Kriterientabellen!D$37+H5/Kriterientabellen!D$38&gt;=1,1,0)</f>
        <v>0</v>
      </c>
      <c r="P5" s="57">
        <f t="shared" ref="P5:P18" si="0">IF($P$2=FALSE,0,IF(SUM(C5:H5)&gt;0,StFV,IF(B5&gt;"",StFV,0)))</f>
        <v>0</v>
      </c>
      <c r="Q5" s="295">
        <f>SUM(S5)+OR(S5)</f>
        <v>0</v>
      </c>
      <c r="R5" s="295">
        <f>IF(SUM(O5:Q5)&gt;0,0,IF(U5=TRUE,1,0))</f>
        <v>0</v>
      </c>
      <c r="S5" s="58" t="b">
        <v>0</v>
      </c>
      <c r="T5" s="58" t="b">
        <v>0</v>
      </c>
      <c r="U5" s="58" t="b">
        <v>0</v>
      </c>
    </row>
    <row r="6" spans="1:21" s="56" customFormat="1" ht="60" customHeight="1" x14ac:dyDescent="0.2">
      <c r="A6" s="59">
        <f>IF(T6=FALSE,IF(SUM(O6:R6)&gt;0,1+A5,0),0)</f>
        <v>0</v>
      </c>
      <c r="B6" s="594"/>
      <c r="C6" s="60"/>
      <c r="D6" s="61"/>
      <c r="E6" s="62"/>
      <c r="F6" s="291"/>
      <c r="G6" s="293"/>
      <c r="H6" s="294"/>
      <c r="I6" s="292"/>
      <c r="J6" s="211"/>
      <c r="K6" s="213"/>
      <c r="L6" s="478" t="s">
        <v>117</v>
      </c>
      <c r="M6" s="329"/>
      <c r="O6" s="296">
        <f>IF(F6/Kriterientabellen!D$36+C6/Kriterientabellen!D$33+D6/Kriterientabellen!D$34+E6/Kriterientabellen!D$35+G6/Kriterientabellen!D$37+H6/Kriterientabellen!D$38&gt;=1,1,0)</f>
        <v>0</v>
      </c>
      <c r="P6" s="57">
        <f t="shared" si="0"/>
        <v>0</v>
      </c>
      <c r="Q6" s="295">
        <f t="shared" ref="Q6:Q18" si="1">SUM(S6)+OR(S6)</f>
        <v>0</v>
      </c>
      <c r="R6" s="295">
        <f>IF(SUM(O6:Q6)&gt;0,0,IF(U6=TRUE,1,0))</f>
        <v>0</v>
      </c>
      <c r="S6" s="58" t="b">
        <v>0</v>
      </c>
      <c r="T6" s="58" t="b">
        <v>0</v>
      </c>
      <c r="U6" s="58" t="b">
        <v>0</v>
      </c>
    </row>
    <row r="7" spans="1:21" s="56" customFormat="1" ht="60" customHeight="1" x14ac:dyDescent="0.2">
      <c r="A7" s="59">
        <f>IF(T7=FALSE,IF(SUM(O7:R7)&gt;0,1+MAX(A$5:A6),0),0)</f>
        <v>0</v>
      </c>
      <c r="B7" s="594"/>
      <c r="C7" s="60"/>
      <c r="D7" s="61"/>
      <c r="E7" s="62"/>
      <c r="F7" s="291"/>
      <c r="G7" s="293"/>
      <c r="H7" s="294"/>
      <c r="I7" s="292"/>
      <c r="J7" s="212"/>
      <c r="K7" s="213"/>
      <c r="L7" s="478" t="s">
        <v>117</v>
      </c>
      <c r="M7" s="329"/>
      <c r="O7" s="296">
        <f>IF(F7/Kriterientabellen!D$36+C7/Kriterientabellen!D$33+D7/Kriterientabellen!D$34+E7/Kriterientabellen!D$35+G7/Kriterientabellen!D$37+H7/Kriterientabellen!D$38&gt;=1,1,0)</f>
        <v>0</v>
      </c>
      <c r="P7" s="57">
        <f t="shared" si="0"/>
        <v>0</v>
      </c>
      <c r="Q7" s="295">
        <f t="shared" si="1"/>
        <v>0</v>
      </c>
      <c r="R7" s="295">
        <f t="shared" ref="R7:R18" si="2">IF(SUM(O7:Q7)&gt;0,0,IF(U7=TRUE,1,0))</f>
        <v>0</v>
      </c>
      <c r="S7" s="58" t="b">
        <v>0</v>
      </c>
      <c r="T7" s="58" t="b">
        <v>0</v>
      </c>
      <c r="U7" s="58" t="b">
        <v>0</v>
      </c>
    </row>
    <row r="8" spans="1:21" s="56" customFormat="1" ht="60" customHeight="1" x14ac:dyDescent="0.2">
      <c r="A8" s="59">
        <f>IF(T8=FALSE,IF(SUM(O8:R8)&gt;0,1+MAX(A$5:A7),0),0)</f>
        <v>0</v>
      </c>
      <c r="B8" s="594"/>
      <c r="C8" s="60"/>
      <c r="D8" s="61"/>
      <c r="E8" s="62"/>
      <c r="F8" s="291"/>
      <c r="G8" s="293"/>
      <c r="H8" s="294"/>
      <c r="I8" s="292"/>
      <c r="J8" s="212"/>
      <c r="K8" s="213"/>
      <c r="L8" s="478" t="s">
        <v>117</v>
      </c>
      <c r="M8" s="329"/>
      <c r="O8" s="296">
        <f>IF(F8/Kriterientabellen!D$36+C8/Kriterientabellen!D$33+D8/Kriterientabellen!D$34+E8/Kriterientabellen!D$35+G8/Kriterientabellen!D$37+H8/Kriterientabellen!D$38&gt;=1,1,0)</f>
        <v>0</v>
      </c>
      <c r="P8" s="57">
        <f t="shared" si="0"/>
        <v>0</v>
      </c>
      <c r="Q8" s="295">
        <f t="shared" si="1"/>
        <v>0</v>
      </c>
      <c r="R8" s="295">
        <f t="shared" si="2"/>
        <v>0</v>
      </c>
      <c r="S8" s="58" t="b">
        <v>0</v>
      </c>
      <c r="T8" s="58" t="b">
        <v>0</v>
      </c>
      <c r="U8" s="58" t="b">
        <v>0</v>
      </c>
    </row>
    <row r="9" spans="1:21" s="56" customFormat="1" ht="60" customHeight="1" x14ac:dyDescent="0.2">
      <c r="A9" s="59">
        <f>IF(T9=FALSE,IF(SUM(O9:R9)&gt;0,1+MAX(A$5:A8),0),0)</f>
        <v>0</v>
      </c>
      <c r="B9" s="561"/>
      <c r="C9" s="60"/>
      <c r="D9" s="61"/>
      <c r="E9" s="62"/>
      <c r="F9" s="291"/>
      <c r="G9" s="293"/>
      <c r="H9" s="294"/>
      <c r="I9" s="292"/>
      <c r="J9" s="212"/>
      <c r="K9" s="213"/>
      <c r="L9" s="478" t="s">
        <v>117</v>
      </c>
      <c r="M9" s="329"/>
      <c r="O9" s="296">
        <f>IF(F9/Kriterientabellen!D$36+C9/Kriterientabellen!D$33+D9/Kriterientabellen!D$34+E9/Kriterientabellen!D$35+G9/Kriterientabellen!D$37+H9/Kriterientabellen!D$38&gt;=1,1,0)</f>
        <v>0</v>
      </c>
      <c r="P9" s="57">
        <f t="shared" si="0"/>
        <v>0</v>
      </c>
      <c r="Q9" s="295">
        <f t="shared" si="1"/>
        <v>0</v>
      </c>
      <c r="R9" s="295">
        <f t="shared" si="2"/>
        <v>0</v>
      </c>
      <c r="S9" s="58" t="b">
        <v>0</v>
      </c>
      <c r="T9" s="58" t="b">
        <v>0</v>
      </c>
      <c r="U9" s="58" t="b">
        <v>0</v>
      </c>
    </row>
    <row r="10" spans="1:21" s="56" customFormat="1" ht="60" customHeight="1" x14ac:dyDescent="0.2">
      <c r="A10" s="59">
        <f>IF(T10=FALSE,IF(SUM(O10:R10)&gt;0,1+MAX(A$5:A9),0),0)</f>
        <v>0</v>
      </c>
      <c r="B10" s="561"/>
      <c r="C10" s="60"/>
      <c r="D10" s="61"/>
      <c r="E10" s="62"/>
      <c r="F10" s="291"/>
      <c r="G10" s="293"/>
      <c r="H10" s="294"/>
      <c r="I10" s="292"/>
      <c r="J10" s="212"/>
      <c r="K10" s="213"/>
      <c r="L10" s="478" t="s">
        <v>117</v>
      </c>
      <c r="M10" s="329"/>
      <c r="O10" s="296">
        <f>IF(F10/Kriterientabellen!D$36+C10/Kriterientabellen!D$33+D10/Kriterientabellen!D$34+E10/Kriterientabellen!D$35+G10/Kriterientabellen!D$37+H10/Kriterientabellen!D$38&gt;=1,1,0)</f>
        <v>0</v>
      </c>
      <c r="P10" s="57">
        <f t="shared" si="0"/>
        <v>0</v>
      </c>
      <c r="Q10" s="295">
        <f t="shared" si="1"/>
        <v>0</v>
      </c>
      <c r="R10" s="295">
        <f t="shared" si="2"/>
        <v>0</v>
      </c>
      <c r="S10" s="58" t="b">
        <v>0</v>
      </c>
      <c r="T10" s="58" t="b">
        <v>0</v>
      </c>
      <c r="U10" s="58" t="b">
        <v>0</v>
      </c>
    </row>
    <row r="11" spans="1:21" s="56" customFormat="1" ht="60" customHeight="1" x14ac:dyDescent="0.2">
      <c r="A11" s="59">
        <f>IF(T11=FALSE,IF(SUM(O11:R11)&gt;0,1+MAX(A$5:A10),0),0)</f>
        <v>0</v>
      </c>
      <c r="B11" s="561"/>
      <c r="C11" s="60"/>
      <c r="D11" s="61"/>
      <c r="E11" s="62"/>
      <c r="F11" s="291"/>
      <c r="G11" s="293"/>
      <c r="H11" s="294"/>
      <c r="I11" s="292"/>
      <c r="J11" s="212"/>
      <c r="K11" s="213"/>
      <c r="L11" s="478" t="s">
        <v>117</v>
      </c>
      <c r="M11" s="329"/>
      <c r="O11" s="296">
        <f>IF(F11/Kriterientabellen!D$36+C11/Kriterientabellen!D$33+D11/Kriterientabellen!D$34+E11/Kriterientabellen!D$35+G11/Kriterientabellen!D$37+H11/Kriterientabellen!D$38&gt;=1,1,0)</f>
        <v>0</v>
      </c>
      <c r="P11" s="57">
        <f t="shared" si="0"/>
        <v>0</v>
      </c>
      <c r="Q11" s="295">
        <f t="shared" si="1"/>
        <v>0</v>
      </c>
      <c r="R11" s="295">
        <f t="shared" si="2"/>
        <v>0</v>
      </c>
      <c r="S11" s="58" t="b">
        <v>0</v>
      </c>
      <c r="T11" s="58" t="b">
        <v>0</v>
      </c>
      <c r="U11" s="58" t="b">
        <v>0</v>
      </c>
    </row>
    <row r="12" spans="1:21" s="56" customFormat="1" ht="60" customHeight="1" x14ac:dyDescent="0.2">
      <c r="A12" s="59">
        <f>IF(T12=FALSE,IF(SUM(O12:R12)&gt;0,1+MAX(A$5:A11),0),0)</f>
        <v>0</v>
      </c>
      <c r="B12" s="214"/>
      <c r="C12" s="60"/>
      <c r="D12" s="61"/>
      <c r="E12" s="62"/>
      <c r="F12" s="291"/>
      <c r="G12" s="293"/>
      <c r="H12" s="294"/>
      <c r="I12" s="292"/>
      <c r="J12" s="212"/>
      <c r="K12" s="213"/>
      <c r="L12" s="478" t="s">
        <v>117</v>
      </c>
      <c r="M12" s="329"/>
      <c r="O12" s="296">
        <f>IF(F12/Kriterientabellen!D$36+C12/Kriterientabellen!D$33+D12/Kriterientabellen!D$34+E12/Kriterientabellen!D$35+G12/Kriterientabellen!D$37+H12/Kriterientabellen!D$38&gt;=1,1,0)</f>
        <v>0</v>
      </c>
      <c r="P12" s="57">
        <f t="shared" si="0"/>
        <v>0</v>
      </c>
      <c r="Q12" s="295">
        <f t="shared" si="1"/>
        <v>0</v>
      </c>
      <c r="R12" s="295">
        <f t="shared" si="2"/>
        <v>0</v>
      </c>
      <c r="S12" s="58" t="b">
        <v>0</v>
      </c>
      <c r="T12" s="58" t="b">
        <v>0</v>
      </c>
      <c r="U12" s="58" t="b">
        <v>0</v>
      </c>
    </row>
    <row r="13" spans="1:21" s="64" customFormat="1" ht="60" customHeight="1" x14ac:dyDescent="0.2">
      <c r="A13" s="63">
        <f>IF(T13=FALSE,IF(SUM(O13:R13)&gt;0,1+MAX(A$5:A12),0),0)</f>
        <v>0</v>
      </c>
      <c r="B13" s="214"/>
      <c r="C13" s="60"/>
      <c r="D13" s="61"/>
      <c r="E13" s="62"/>
      <c r="F13" s="291"/>
      <c r="G13" s="293"/>
      <c r="H13" s="294"/>
      <c r="I13" s="292"/>
      <c r="J13" s="212"/>
      <c r="K13" s="213"/>
      <c r="L13" s="478" t="s">
        <v>117</v>
      </c>
      <c r="M13" s="329"/>
      <c r="O13" s="296">
        <f>IF(F13/Kriterientabellen!D$36+C13/Kriterientabellen!D$33+D13/Kriterientabellen!D$34+E13/Kriterientabellen!D$35+G13/Kriterientabellen!D$37+H13/Kriterientabellen!D$38&gt;=1,1,0)</f>
        <v>0</v>
      </c>
      <c r="P13" s="57">
        <f t="shared" si="0"/>
        <v>0</v>
      </c>
      <c r="Q13" s="295">
        <f t="shared" si="1"/>
        <v>0</v>
      </c>
      <c r="R13" s="295">
        <f t="shared" si="2"/>
        <v>0</v>
      </c>
      <c r="S13" s="58" t="b">
        <v>0</v>
      </c>
      <c r="T13" s="58" t="b">
        <v>0</v>
      </c>
      <c r="U13" s="330" t="b">
        <v>0</v>
      </c>
    </row>
    <row r="14" spans="1:21" s="56" customFormat="1" ht="60" customHeight="1" x14ac:dyDescent="0.2">
      <c r="A14" s="59">
        <f>IF(T14=FALSE,IF(SUM(O14:R14)&gt;0,1+MAX(A$5:A13),0),0)</f>
        <v>0</v>
      </c>
      <c r="B14" s="214"/>
      <c r="C14" s="60"/>
      <c r="D14" s="61"/>
      <c r="E14" s="62"/>
      <c r="F14" s="291"/>
      <c r="G14" s="293"/>
      <c r="H14" s="294"/>
      <c r="I14" s="292"/>
      <c r="J14" s="212"/>
      <c r="K14" s="213"/>
      <c r="L14" s="478" t="s">
        <v>117</v>
      </c>
      <c r="M14" s="329"/>
      <c r="O14" s="296">
        <f>IF(F14/Kriterientabellen!D$36+C14/Kriterientabellen!D$33+D14/Kriterientabellen!D$34+E14/Kriterientabellen!D$35+G14/Kriterientabellen!D$37+H14/Kriterientabellen!D$38&gt;=1,1,0)</f>
        <v>0</v>
      </c>
      <c r="P14" s="57">
        <f t="shared" si="0"/>
        <v>0</v>
      </c>
      <c r="Q14" s="295">
        <f t="shared" si="1"/>
        <v>0</v>
      </c>
      <c r="R14" s="295">
        <f t="shared" si="2"/>
        <v>0</v>
      </c>
      <c r="S14" s="58" t="b">
        <v>0</v>
      </c>
      <c r="T14" s="58" t="b">
        <v>0</v>
      </c>
      <c r="U14" s="58" t="b">
        <v>0</v>
      </c>
    </row>
    <row r="15" spans="1:21" s="56" customFormat="1" ht="60" customHeight="1" x14ac:dyDescent="0.2">
      <c r="A15" s="59">
        <f>IF(T15=FALSE,IF(SUM(O15:R15)&gt;0,1+MAX(A$5:A14),0),0)</f>
        <v>0</v>
      </c>
      <c r="B15" s="214"/>
      <c r="C15" s="60"/>
      <c r="D15" s="61"/>
      <c r="E15" s="62"/>
      <c r="F15" s="291"/>
      <c r="G15" s="293"/>
      <c r="H15" s="294"/>
      <c r="I15" s="292"/>
      <c r="J15" s="212"/>
      <c r="K15" s="213"/>
      <c r="L15" s="478" t="s">
        <v>117</v>
      </c>
      <c r="M15" s="329"/>
      <c r="O15" s="296">
        <f>IF(F15/Kriterientabellen!D$36+C15/Kriterientabellen!D$33+D15/Kriterientabellen!D$34+E15/Kriterientabellen!D$35+G15/Kriterientabellen!D$37+H15/Kriterientabellen!D$38&gt;=1,1,0)</f>
        <v>0</v>
      </c>
      <c r="P15" s="57">
        <f t="shared" si="0"/>
        <v>0</v>
      </c>
      <c r="Q15" s="295">
        <f t="shared" si="1"/>
        <v>0</v>
      </c>
      <c r="R15" s="295">
        <f t="shared" si="2"/>
        <v>0</v>
      </c>
      <c r="S15" s="58" t="b">
        <v>0</v>
      </c>
      <c r="T15" s="58" t="b">
        <v>0</v>
      </c>
      <c r="U15" s="58" t="b">
        <v>0</v>
      </c>
    </row>
    <row r="16" spans="1:21" s="56" customFormat="1" ht="60" customHeight="1" x14ac:dyDescent="0.2">
      <c r="A16" s="59">
        <f>IF(T16=FALSE,IF(SUM(O16:R16)&gt;0,1+MAX(A$5:A15),0),0)</f>
        <v>0</v>
      </c>
      <c r="B16" s="214"/>
      <c r="C16" s="60"/>
      <c r="D16" s="61"/>
      <c r="E16" s="62"/>
      <c r="F16" s="291"/>
      <c r="G16" s="293"/>
      <c r="H16" s="294"/>
      <c r="I16" s="292"/>
      <c r="J16" s="212"/>
      <c r="K16" s="213"/>
      <c r="L16" s="478" t="s">
        <v>117</v>
      </c>
      <c r="M16" s="329"/>
      <c r="O16" s="296">
        <f>IF(F16/Kriterientabellen!D$36+C16/Kriterientabellen!D$33+D16/Kriterientabellen!D$34+E16/Kriterientabellen!D$35+G16/Kriterientabellen!D$37+H16/Kriterientabellen!D$38&gt;=1,1,0)</f>
        <v>0</v>
      </c>
      <c r="P16" s="57">
        <f t="shared" si="0"/>
        <v>0</v>
      </c>
      <c r="Q16" s="295">
        <f t="shared" si="1"/>
        <v>0</v>
      </c>
      <c r="R16" s="295">
        <f t="shared" si="2"/>
        <v>0</v>
      </c>
      <c r="S16" s="58" t="b">
        <v>0</v>
      </c>
      <c r="T16" s="58" t="b">
        <v>0</v>
      </c>
      <c r="U16" s="58" t="b">
        <v>0</v>
      </c>
    </row>
    <row r="17" spans="1:21" s="56" customFormat="1" ht="60" customHeight="1" x14ac:dyDescent="0.2">
      <c r="A17" s="59">
        <f>IF(T17=FALSE,IF(SUM(O17:R17)&gt;0,1+MAX(A$5:A16),0),0)</f>
        <v>0</v>
      </c>
      <c r="B17" s="214"/>
      <c r="C17" s="60"/>
      <c r="D17" s="61"/>
      <c r="E17" s="62"/>
      <c r="F17" s="291"/>
      <c r="G17" s="293"/>
      <c r="H17" s="294"/>
      <c r="I17" s="292"/>
      <c r="J17" s="212"/>
      <c r="K17" s="213"/>
      <c r="L17" s="478" t="s">
        <v>117</v>
      </c>
      <c r="M17" s="329"/>
      <c r="O17" s="296">
        <f>IF(F17/Kriterientabellen!D$36+C17/Kriterientabellen!D$33+D17/Kriterientabellen!D$34+E17/Kriterientabellen!D$35+G17/Kriterientabellen!D$37+H17/Kriterientabellen!D$38&gt;=1,1,0)</f>
        <v>0</v>
      </c>
      <c r="P17" s="57">
        <f t="shared" si="0"/>
        <v>0</v>
      </c>
      <c r="Q17" s="295">
        <f t="shared" si="1"/>
        <v>0</v>
      </c>
      <c r="R17" s="295">
        <f t="shared" si="2"/>
        <v>0</v>
      </c>
      <c r="S17" s="58" t="b">
        <v>0</v>
      </c>
      <c r="T17" s="58" t="b">
        <v>0</v>
      </c>
      <c r="U17" s="58" t="b">
        <v>0</v>
      </c>
    </row>
    <row r="18" spans="1:21" s="64" customFormat="1" ht="60" customHeight="1" x14ac:dyDescent="0.2">
      <c r="A18" s="63">
        <f>IF(T18=FALSE,IF(SUM(O18:R18)&gt;0,1+MAX(A$5:A17),0),0)</f>
        <v>0</v>
      </c>
      <c r="B18" s="214"/>
      <c r="C18" s="60"/>
      <c r="D18" s="61"/>
      <c r="E18" s="62"/>
      <c r="F18" s="291"/>
      <c r="G18" s="293"/>
      <c r="H18" s="294"/>
      <c r="I18" s="292"/>
      <c r="J18" s="212"/>
      <c r="K18" s="213"/>
      <c r="L18" s="478" t="s">
        <v>117</v>
      </c>
      <c r="M18" s="329"/>
      <c r="O18" s="296">
        <f>IF(F18/Kriterientabellen!D$36+C18/Kriterientabellen!D$33+D18/Kriterientabellen!D$34+E18/Kriterientabellen!D$35+G18/Kriterientabellen!D$37+H18/Kriterientabellen!D$38&gt;=1,1,0)</f>
        <v>0</v>
      </c>
      <c r="P18" s="57">
        <f t="shared" si="0"/>
        <v>0</v>
      </c>
      <c r="Q18" s="295">
        <f t="shared" si="1"/>
        <v>0</v>
      </c>
      <c r="R18" s="295">
        <f t="shared" si="2"/>
        <v>0</v>
      </c>
      <c r="S18" s="58" t="b">
        <v>0</v>
      </c>
      <c r="T18" s="58" t="b">
        <v>0</v>
      </c>
      <c r="U18" s="330" t="b">
        <v>0</v>
      </c>
    </row>
    <row r="19" spans="1:21" s="56" customFormat="1" ht="15" thickBot="1" x14ac:dyDescent="0.25">
      <c r="K19" s="64"/>
      <c r="O19" s="64"/>
    </row>
    <row r="20" spans="1:21" s="547" customFormat="1" ht="25.5" customHeight="1" x14ac:dyDescent="0.2">
      <c r="B20" s="548" t="s">
        <v>167</v>
      </c>
      <c r="C20" s="770"/>
      <c r="D20" s="771"/>
      <c r="E20" s="771"/>
      <c r="F20" s="771"/>
      <c r="G20" s="522" t="s">
        <v>213</v>
      </c>
      <c r="H20" s="770"/>
      <c r="I20" s="776"/>
      <c r="K20" s="549"/>
      <c r="L20" s="550"/>
      <c r="M20" s="550"/>
      <c r="O20" s="551"/>
    </row>
    <row r="21" spans="1:21" s="547" customFormat="1" ht="25.5" customHeight="1" x14ac:dyDescent="0.2">
      <c r="B21" s="552" t="s">
        <v>168</v>
      </c>
      <c r="C21" s="772"/>
      <c r="D21" s="773"/>
      <c r="E21" s="773"/>
      <c r="F21" s="773"/>
      <c r="G21" s="780"/>
      <c r="H21" s="780"/>
      <c r="I21" s="781"/>
      <c r="K21" s="550"/>
      <c r="L21" s="550"/>
      <c r="M21" s="550"/>
      <c r="O21" s="551"/>
    </row>
    <row r="22" spans="1:21" s="547" customFormat="1" ht="25.5" customHeight="1" x14ac:dyDescent="0.2">
      <c r="B22" s="552" t="s">
        <v>172</v>
      </c>
      <c r="C22" s="598"/>
      <c r="D22" s="782" t="s">
        <v>118</v>
      </c>
      <c r="E22" s="783"/>
      <c r="F22" s="783"/>
      <c r="G22" s="780"/>
      <c r="H22" s="780"/>
      <c r="I22" s="781"/>
      <c r="K22" s="550"/>
      <c r="L22" s="550"/>
      <c r="M22" s="550"/>
      <c r="O22" s="551"/>
    </row>
    <row r="23" spans="1:21" s="547" customFormat="1" ht="25.5" customHeight="1" x14ac:dyDescent="0.2">
      <c r="B23" s="552" t="s">
        <v>169</v>
      </c>
      <c r="C23" s="772"/>
      <c r="D23" s="773"/>
      <c r="E23" s="773"/>
      <c r="F23" s="773"/>
      <c r="G23" s="521" t="s">
        <v>214</v>
      </c>
      <c r="H23" s="777"/>
      <c r="I23" s="778"/>
      <c r="O23" s="551"/>
    </row>
    <row r="24" spans="1:21" s="547" customFormat="1" ht="25.5" customHeight="1" x14ac:dyDescent="0.2">
      <c r="B24" s="552" t="s">
        <v>170</v>
      </c>
      <c r="C24" s="772"/>
      <c r="D24" s="773"/>
      <c r="E24" s="773"/>
      <c r="F24" s="773"/>
      <c r="G24" s="521" t="s">
        <v>631</v>
      </c>
      <c r="H24" s="777"/>
      <c r="I24" s="778"/>
      <c r="O24" s="551"/>
    </row>
    <row r="25" spans="1:21" s="547" customFormat="1" ht="25.5" customHeight="1" thickBot="1" x14ac:dyDescent="0.25">
      <c r="B25" s="553" t="s">
        <v>171</v>
      </c>
      <c r="C25" s="774"/>
      <c r="D25" s="775"/>
      <c r="E25" s="775"/>
      <c r="F25" s="775"/>
      <c r="G25" s="554" t="s">
        <v>216</v>
      </c>
      <c r="H25" s="775"/>
      <c r="I25" s="779"/>
      <c r="O25" s="551"/>
    </row>
    <row r="26" spans="1:21" ht="15" customHeight="1" x14ac:dyDescent="0.2"/>
    <row r="27" spans="1:21" ht="15" customHeight="1" x14ac:dyDescent="0.2">
      <c r="C27" s="50" t="s">
        <v>119</v>
      </c>
      <c r="N27" s="50"/>
      <c r="O27" s="50"/>
    </row>
    <row r="28" spans="1:21" ht="15" customHeight="1" x14ac:dyDescent="0.2">
      <c r="B28" s="65"/>
      <c r="C28" s="50" t="s">
        <v>120</v>
      </c>
      <c r="N28" s="50"/>
      <c r="O28" s="50"/>
    </row>
    <row r="29" spans="1:21" x14ac:dyDescent="0.2"/>
    <row r="30" spans="1:21" hidden="1" x14ac:dyDescent="0.2"/>
    <row r="31" spans="1:21" hidden="1" x14ac:dyDescent="0.2"/>
    <row r="32" spans="1:21" hidden="1" x14ac:dyDescent="0.2"/>
    <row r="33" hidden="1" x14ac:dyDescent="0.2"/>
    <row r="34" hidden="1" x14ac:dyDescent="0.2"/>
    <row r="35" hidden="1" x14ac:dyDescent="0.2"/>
    <row r="36" x14ac:dyDescent="0.2"/>
  </sheetData>
  <sheetProtection sheet="1" formatCells="0" formatRows="0"/>
  <mergeCells count="15">
    <mergeCell ref="C25:F25"/>
    <mergeCell ref="C21:F21"/>
    <mergeCell ref="H20:I20"/>
    <mergeCell ref="H23:I23"/>
    <mergeCell ref="H24:I24"/>
    <mergeCell ref="H25:I25"/>
    <mergeCell ref="G21:I21"/>
    <mergeCell ref="G22:I22"/>
    <mergeCell ref="D22:F22"/>
    <mergeCell ref="C24:F24"/>
    <mergeCell ref="C1:L1"/>
    <mergeCell ref="C2:E2"/>
    <mergeCell ref="G2:I2"/>
    <mergeCell ref="C20:F20"/>
    <mergeCell ref="C23:F23"/>
  </mergeCells>
  <conditionalFormatting sqref="B6:B19">
    <cfRule type="expression" dxfId="170" priority="49">
      <formula>IF(A6&gt;0,TRUE,FALSE)</formula>
    </cfRule>
  </conditionalFormatting>
  <conditionalFormatting sqref="L6:L19">
    <cfRule type="expression" dxfId="169" priority="4">
      <formula>IF(A6&gt;0,TRUE,FALSE)</formula>
    </cfRule>
  </conditionalFormatting>
  <conditionalFormatting sqref="B5">
    <cfRule type="expression" dxfId="168" priority="2">
      <formula>IF(A5&gt;0,TRUE,FALSE)</formula>
    </cfRule>
  </conditionalFormatting>
  <conditionalFormatting sqref="L5">
    <cfRule type="expression" dxfId="167" priority="1">
      <formula>IF(A5&gt;0,TRUE,FALSE)</formula>
    </cfRule>
  </conditionalFormatting>
  <dataValidations xWindow="366" yWindow="649" count="3">
    <dataValidation allowBlank="1" showInputMessage="1" promptTitle="Achtung:" prompt="Mengen in Kilogramm eintragen" sqref="C5:F19"/>
    <dataValidation type="whole" operator="greaterThanOrEqual" allowBlank="1" showErrorMessage="1" errorTitle="ungültige Eingabe" error="Sie müssen eine ganze Zahl &gt;=0 eingeben" sqref="I5:J19">
      <formula1>0</formula1>
    </dataValidation>
    <dataValidation type="whole" operator="greaterThanOrEqual" allowBlank="1" showInputMessage="1" showErrorMessage="1" errorTitle="ungültige Eingabe" error="Sie müssen eine ganze Zahl &gt;=0 eingeben" promptTitle="Achtung" prompt="Mengen in Kilogramm eintragen" sqref="G5:H19">
      <formula1>0</formula1>
    </dataValidation>
  </dataValidations>
  <hyperlinks>
    <hyperlink ref="D22:E22" r:id="rId1" display="Gewässerschutzkarte"/>
  </hyperlinks>
  <pageMargins left="0.39370078740157483" right="0.39370078740157483" top="0.78740157480314965" bottom="0.39370078740157483" header="0.31496062992125984" footer="0.19685039370078741"/>
  <pageSetup paperSize="9" scale="60" orientation="landscape" horizontalDpi="4294967293" r:id="rId2"/>
  <drawing r:id="rId3"/>
  <legacyDrawing r:id="rId4"/>
  <mc:AlternateContent xmlns:mc="http://schemas.openxmlformats.org/markup-compatibility/2006">
    <mc:Choice Requires="x14">
      <controls>
        <mc:AlternateContent xmlns:mc="http://schemas.openxmlformats.org/markup-compatibility/2006">
          <mc:Choice Requires="x14">
            <control shapeId="5247" r:id="rId5" name="Check Box 127">
              <controlPr locked="0" defaultSize="0" autoFill="0" autoLine="0" autoPict="0" altText="Ich bestätige, dass alle Eingaben richtig sind">
                <anchor moveWithCells="1">
                  <from>
                    <xdr:col>1</xdr:col>
                    <xdr:colOff>0</xdr:colOff>
                    <xdr:row>26</xdr:row>
                    <xdr:rowOff>28575</xdr:rowOff>
                  </from>
                  <to>
                    <xdr:col>2</xdr:col>
                    <xdr:colOff>9525</xdr:colOff>
                    <xdr:row>27</xdr:row>
                    <xdr:rowOff>95250</xdr:rowOff>
                  </to>
                </anchor>
              </controlPr>
            </control>
          </mc:Choice>
        </mc:AlternateContent>
        <mc:AlternateContent xmlns:mc="http://schemas.openxmlformats.org/markup-compatibility/2006">
          <mc:Choice Requires="x14">
            <control shapeId="5306" r:id="rId6" name="Check Box 186">
              <controlPr defaultSize="0" autoFill="0" autoLine="0" autoPict="0">
                <anchor moveWithCells="1">
                  <from>
                    <xdr:col>8</xdr:col>
                    <xdr:colOff>266700</xdr:colOff>
                    <xdr:row>4</xdr:row>
                    <xdr:rowOff>209550</xdr:rowOff>
                  </from>
                  <to>
                    <xdr:col>8</xdr:col>
                    <xdr:colOff>704850</xdr:colOff>
                    <xdr:row>4</xdr:row>
                    <xdr:rowOff>647700</xdr:rowOff>
                  </to>
                </anchor>
              </controlPr>
            </control>
          </mc:Choice>
        </mc:AlternateContent>
        <mc:AlternateContent xmlns:mc="http://schemas.openxmlformats.org/markup-compatibility/2006">
          <mc:Choice Requires="x14">
            <control shapeId="5307" r:id="rId7" name="Check Box 187">
              <controlPr defaultSize="0" autoFill="0" autoLine="0" autoPict="0">
                <anchor moveWithCells="1">
                  <from>
                    <xdr:col>9</xdr:col>
                    <xdr:colOff>266700</xdr:colOff>
                    <xdr:row>4</xdr:row>
                    <xdr:rowOff>209550</xdr:rowOff>
                  </from>
                  <to>
                    <xdr:col>9</xdr:col>
                    <xdr:colOff>704850</xdr:colOff>
                    <xdr:row>4</xdr:row>
                    <xdr:rowOff>647700</xdr:rowOff>
                  </to>
                </anchor>
              </controlPr>
            </control>
          </mc:Choice>
        </mc:AlternateContent>
        <mc:AlternateContent xmlns:mc="http://schemas.openxmlformats.org/markup-compatibility/2006">
          <mc:Choice Requires="x14">
            <control shapeId="5310" r:id="rId8" name="Check Box 190">
              <controlPr defaultSize="0" autoFill="0" autoLine="0" autoPict="0">
                <anchor moveWithCells="1">
                  <from>
                    <xdr:col>8</xdr:col>
                    <xdr:colOff>266700</xdr:colOff>
                    <xdr:row>5</xdr:row>
                    <xdr:rowOff>209550</xdr:rowOff>
                  </from>
                  <to>
                    <xdr:col>8</xdr:col>
                    <xdr:colOff>704850</xdr:colOff>
                    <xdr:row>5</xdr:row>
                    <xdr:rowOff>647700</xdr:rowOff>
                  </to>
                </anchor>
              </controlPr>
            </control>
          </mc:Choice>
        </mc:AlternateContent>
        <mc:AlternateContent xmlns:mc="http://schemas.openxmlformats.org/markup-compatibility/2006">
          <mc:Choice Requires="x14">
            <control shapeId="5311" r:id="rId9" name="Check Box 191">
              <controlPr defaultSize="0" autoFill="0" autoLine="0" autoPict="0">
                <anchor moveWithCells="1">
                  <from>
                    <xdr:col>9</xdr:col>
                    <xdr:colOff>266700</xdr:colOff>
                    <xdr:row>5</xdr:row>
                    <xdr:rowOff>209550</xdr:rowOff>
                  </from>
                  <to>
                    <xdr:col>9</xdr:col>
                    <xdr:colOff>704850</xdr:colOff>
                    <xdr:row>5</xdr:row>
                    <xdr:rowOff>647700</xdr:rowOff>
                  </to>
                </anchor>
              </controlPr>
            </control>
          </mc:Choice>
        </mc:AlternateContent>
        <mc:AlternateContent xmlns:mc="http://schemas.openxmlformats.org/markup-compatibility/2006">
          <mc:Choice Requires="x14">
            <control shapeId="5314" r:id="rId10" name="Check Box 194">
              <controlPr defaultSize="0" autoFill="0" autoLine="0" autoPict="0">
                <anchor moveWithCells="1">
                  <from>
                    <xdr:col>8</xdr:col>
                    <xdr:colOff>266700</xdr:colOff>
                    <xdr:row>6</xdr:row>
                    <xdr:rowOff>209550</xdr:rowOff>
                  </from>
                  <to>
                    <xdr:col>8</xdr:col>
                    <xdr:colOff>704850</xdr:colOff>
                    <xdr:row>6</xdr:row>
                    <xdr:rowOff>647700</xdr:rowOff>
                  </to>
                </anchor>
              </controlPr>
            </control>
          </mc:Choice>
        </mc:AlternateContent>
        <mc:AlternateContent xmlns:mc="http://schemas.openxmlformats.org/markup-compatibility/2006">
          <mc:Choice Requires="x14">
            <control shapeId="5315" r:id="rId11" name="Check Box 195">
              <controlPr defaultSize="0" autoFill="0" autoLine="0" autoPict="0">
                <anchor moveWithCells="1">
                  <from>
                    <xdr:col>9</xdr:col>
                    <xdr:colOff>266700</xdr:colOff>
                    <xdr:row>6</xdr:row>
                    <xdr:rowOff>209550</xdr:rowOff>
                  </from>
                  <to>
                    <xdr:col>9</xdr:col>
                    <xdr:colOff>704850</xdr:colOff>
                    <xdr:row>6</xdr:row>
                    <xdr:rowOff>647700</xdr:rowOff>
                  </to>
                </anchor>
              </controlPr>
            </control>
          </mc:Choice>
        </mc:AlternateContent>
        <mc:AlternateContent xmlns:mc="http://schemas.openxmlformats.org/markup-compatibility/2006">
          <mc:Choice Requires="x14">
            <control shapeId="5318" r:id="rId12" name="Check Box 198">
              <controlPr defaultSize="0" autoFill="0" autoLine="0" autoPict="0">
                <anchor moveWithCells="1">
                  <from>
                    <xdr:col>8</xdr:col>
                    <xdr:colOff>266700</xdr:colOff>
                    <xdr:row>7</xdr:row>
                    <xdr:rowOff>209550</xdr:rowOff>
                  </from>
                  <to>
                    <xdr:col>8</xdr:col>
                    <xdr:colOff>704850</xdr:colOff>
                    <xdr:row>7</xdr:row>
                    <xdr:rowOff>647700</xdr:rowOff>
                  </to>
                </anchor>
              </controlPr>
            </control>
          </mc:Choice>
        </mc:AlternateContent>
        <mc:AlternateContent xmlns:mc="http://schemas.openxmlformats.org/markup-compatibility/2006">
          <mc:Choice Requires="x14">
            <control shapeId="5319" r:id="rId13" name="Check Box 199">
              <controlPr defaultSize="0" autoFill="0" autoLine="0" autoPict="0">
                <anchor moveWithCells="1">
                  <from>
                    <xdr:col>9</xdr:col>
                    <xdr:colOff>266700</xdr:colOff>
                    <xdr:row>7</xdr:row>
                    <xdr:rowOff>209550</xdr:rowOff>
                  </from>
                  <to>
                    <xdr:col>9</xdr:col>
                    <xdr:colOff>704850</xdr:colOff>
                    <xdr:row>7</xdr:row>
                    <xdr:rowOff>647700</xdr:rowOff>
                  </to>
                </anchor>
              </controlPr>
            </control>
          </mc:Choice>
        </mc:AlternateContent>
        <mc:AlternateContent xmlns:mc="http://schemas.openxmlformats.org/markup-compatibility/2006">
          <mc:Choice Requires="x14">
            <control shapeId="5322" r:id="rId14" name="Check Box 202">
              <controlPr defaultSize="0" autoFill="0" autoLine="0" autoPict="0">
                <anchor moveWithCells="1">
                  <from>
                    <xdr:col>8</xdr:col>
                    <xdr:colOff>266700</xdr:colOff>
                    <xdr:row>8</xdr:row>
                    <xdr:rowOff>209550</xdr:rowOff>
                  </from>
                  <to>
                    <xdr:col>8</xdr:col>
                    <xdr:colOff>704850</xdr:colOff>
                    <xdr:row>8</xdr:row>
                    <xdr:rowOff>647700</xdr:rowOff>
                  </to>
                </anchor>
              </controlPr>
            </control>
          </mc:Choice>
        </mc:AlternateContent>
        <mc:AlternateContent xmlns:mc="http://schemas.openxmlformats.org/markup-compatibility/2006">
          <mc:Choice Requires="x14">
            <control shapeId="5323" r:id="rId15" name="Check Box 203">
              <controlPr defaultSize="0" autoFill="0" autoLine="0" autoPict="0">
                <anchor moveWithCells="1">
                  <from>
                    <xdr:col>9</xdr:col>
                    <xdr:colOff>266700</xdr:colOff>
                    <xdr:row>8</xdr:row>
                    <xdr:rowOff>209550</xdr:rowOff>
                  </from>
                  <to>
                    <xdr:col>9</xdr:col>
                    <xdr:colOff>704850</xdr:colOff>
                    <xdr:row>8</xdr:row>
                    <xdr:rowOff>647700</xdr:rowOff>
                  </to>
                </anchor>
              </controlPr>
            </control>
          </mc:Choice>
        </mc:AlternateContent>
        <mc:AlternateContent xmlns:mc="http://schemas.openxmlformats.org/markup-compatibility/2006">
          <mc:Choice Requires="x14">
            <control shapeId="5326" r:id="rId16" name="Check Box 206">
              <controlPr defaultSize="0" autoFill="0" autoLine="0" autoPict="0">
                <anchor moveWithCells="1">
                  <from>
                    <xdr:col>8</xdr:col>
                    <xdr:colOff>266700</xdr:colOff>
                    <xdr:row>9</xdr:row>
                    <xdr:rowOff>209550</xdr:rowOff>
                  </from>
                  <to>
                    <xdr:col>8</xdr:col>
                    <xdr:colOff>704850</xdr:colOff>
                    <xdr:row>9</xdr:row>
                    <xdr:rowOff>647700</xdr:rowOff>
                  </to>
                </anchor>
              </controlPr>
            </control>
          </mc:Choice>
        </mc:AlternateContent>
        <mc:AlternateContent xmlns:mc="http://schemas.openxmlformats.org/markup-compatibility/2006">
          <mc:Choice Requires="x14">
            <control shapeId="5327" r:id="rId17" name="Check Box 207">
              <controlPr defaultSize="0" autoFill="0" autoLine="0" autoPict="0">
                <anchor moveWithCells="1">
                  <from>
                    <xdr:col>9</xdr:col>
                    <xdr:colOff>266700</xdr:colOff>
                    <xdr:row>9</xdr:row>
                    <xdr:rowOff>209550</xdr:rowOff>
                  </from>
                  <to>
                    <xdr:col>9</xdr:col>
                    <xdr:colOff>704850</xdr:colOff>
                    <xdr:row>9</xdr:row>
                    <xdr:rowOff>647700</xdr:rowOff>
                  </to>
                </anchor>
              </controlPr>
            </control>
          </mc:Choice>
        </mc:AlternateContent>
        <mc:AlternateContent xmlns:mc="http://schemas.openxmlformats.org/markup-compatibility/2006">
          <mc:Choice Requires="x14">
            <control shapeId="5330" r:id="rId18" name="Check Box 210">
              <controlPr defaultSize="0" autoFill="0" autoLine="0" autoPict="0">
                <anchor moveWithCells="1">
                  <from>
                    <xdr:col>8</xdr:col>
                    <xdr:colOff>266700</xdr:colOff>
                    <xdr:row>10</xdr:row>
                    <xdr:rowOff>209550</xdr:rowOff>
                  </from>
                  <to>
                    <xdr:col>8</xdr:col>
                    <xdr:colOff>704850</xdr:colOff>
                    <xdr:row>10</xdr:row>
                    <xdr:rowOff>647700</xdr:rowOff>
                  </to>
                </anchor>
              </controlPr>
            </control>
          </mc:Choice>
        </mc:AlternateContent>
        <mc:AlternateContent xmlns:mc="http://schemas.openxmlformats.org/markup-compatibility/2006">
          <mc:Choice Requires="x14">
            <control shapeId="5331" r:id="rId19" name="Check Box 211">
              <controlPr defaultSize="0" autoFill="0" autoLine="0" autoPict="0">
                <anchor moveWithCells="1">
                  <from>
                    <xdr:col>9</xdr:col>
                    <xdr:colOff>266700</xdr:colOff>
                    <xdr:row>10</xdr:row>
                    <xdr:rowOff>209550</xdr:rowOff>
                  </from>
                  <to>
                    <xdr:col>9</xdr:col>
                    <xdr:colOff>704850</xdr:colOff>
                    <xdr:row>10</xdr:row>
                    <xdr:rowOff>647700</xdr:rowOff>
                  </to>
                </anchor>
              </controlPr>
            </control>
          </mc:Choice>
        </mc:AlternateContent>
        <mc:AlternateContent xmlns:mc="http://schemas.openxmlformats.org/markup-compatibility/2006">
          <mc:Choice Requires="x14">
            <control shapeId="5334" r:id="rId20" name="Check Box 214">
              <controlPr defaultSize="0" autoFill="0" autoLine="0" autoPict="0">
                <anchor moveWithCells="1">
                  <from>
                    <xdr:col>8</xdr:col>
                    <xdr:colOff>266700</xdr:colOff>
                    <xdr:row>11</xdr:row>
                    <xdr:rowOff>0</xdr:rowOff>
                  </from>
                  <to>
                    <xdr:col>8</xdr:col>
                    <xdr:colOff>704850</xdr:colOff>
                    <xdr:row>12</xdr:row>
                    <xdr:rowOff>0</xdr:rowOff>
                  </to>
                </anchor>
              </controlPr>
            </control>
          </mc:Choice>
        </mc:AlternateContent>
        <mc:AlternateContent xmlns:mc="http://schemas.openxmlformats.org/markup-compatibility/2006">
          <mc:Choice Requires="x14">
            <control shapeId="5335" r:id="rId21" name="Check Box 215">
              <controlPr defaultSize="0" autoFill="0" autoLine="0" autoPict="0">
                <anchor moveWithCells="1">
                  <from>
                    <xdr:col>9</xdr:col>
                    <xdr:colOff>266700</xdr:colOff>
                    <xdr:row>11</xdr:row>
                    <xdr:rowOff>0</xdr:rowOff>
                  </from>
                  <to>
                    <xdr:col>9</xdr:col>
                    <xdr:colOff>704850</xdr:colOff>
                    <xdr:row>12</xdr:row>
                    <xdr:rowOff>0</xdr:rowOff>
                  </to>
                </anchor>
              </controlPr>
            </control>
          </mc:Choice>
        </mc:AlternateContent>
        <mc:AlternateContent xmlns:mc="http://schemas.openxmlformats.org/markup-compatibility/2006">
          <mc:Choice Requires="x14">
            <control shapeId="5388" r:id="rId22" name="Check Box 268">
              <controlPr defaultSize="0" autoFill="0" autoLine="0" autoPict="0" altText="Mein Betrieb fällt unter die Störfallverordnung">
                <anchor moveWithCells="1">
                  <from>
                    <xdr:col>1</xdr:col>
                    <xdr:colOff>123825</xdr:colOff>
                    <xdr:row>2</xdr:row>
                    <xdr:rowOff>600075</xdr:rowOff>
                  </from>
                  <to>
                    <xdr:col>1</xdr:col>
                    <xdr:colOff>2752725</xdr:colOff>
                    <xdr:row>2</xdr:row>
                    <xdr:rowOff>1238250</xdr:rowOff>
                  </to>
                </anchor>
              </controlPr>
            </control>
          </mc:Choice>
        </mc:AlternateContent>
        <mc:AlternateContent xmlns:mc="http://schemas.openxmlformats.org/markup-compatibility/2006">
          <mc:Choice Requires="x14">
            <control shapeId="5391" r:id="rId23" name="Check Box 271">
              <controlPr defaultSize="0" autoFill="0" autoLine="0" autoPict="0" altText="freiwilliger LWR">
                <anchor moveWithCells="1">
                  <from>
                    <xdr:col>12</xdr:col>
                    <xdr:colOff>9525</xdr:colOff>
                    <xdr:row>4</xdr:row>
                    <xdr:rowOff>123825</xdr:rowOff>
                  </from>
                  <to>
                    <xdr:col>12</xdr:col>
                    <xdr:colOff>685800</xdr:colOff>
                    <xdr:row>4</xdr:row>
                    <xdr:rowOff>657225</xdr:rowOff>
                  </to>
                </anchor>
              </controlPr>
            </control>
          </mc:Choice>
        </mc:AlternateContent>
        <mc:AlternateContent xmlns:mc="http://schemas.openxmlformats.org/markup-compatibility/2006">
          <mc:Choice Requires="x14">
            <control shapeId="5392" r:id="rId24" name="Check Box 272">
              <controlPr defaultSize="0" autoFill="0" autoLine="0" autoPict="0">
                <anchor moveWithCells="1">
                  <from>
                    <xdr:col>12</xdr:col>
                    <xdr:colOff>9525</xdr:colOff>
                    <xdr:row>5</xdr:row>
                    <xdr:rowOff>123825</xdr:rowOff>
                  </from>
                  <to>
                    <xdr:col>12</xdr:col>
                    <xdr:colOff>685800</xdr:colOff>
                    <xdr:row>5</xdr:row>
                    <xdr:rowOff>657225</xdr:rowOff>
                  </to>
                </anchor>
              </controlPr>
            </control>
          </mc:Choice>
        </mc:AlternateContent>
        <mc:AlternateContent xmlns:mc="http://schemas.openxmlformats.org/markup-compatibility/2006">
          <mc:Choice Requires="x14">
            <control shapeId="5393" r:id="rId25" name="Check Box 273">
              <controlPr defaultSize="0" autoFill="0" autoLine="0" autoPict="0">
                <anchor moveWithCells="1">
                  <from>
                    <xdr:col>12</xdr:col>
                    <xdr:colOff>9525</xdr:colOff>
                    <xdr:row>6</xdr:row>
                    <xdr:rowOff>123825</xdr:rowOff>
                  </from>
                  <to>
                    <xdr:col>12</xdr:col>
                    <xdr:colOff>685800</xdr:colOff>
                    <xdr:row>6</xdr:row>
                    <xdr:rowOff>657225</xdr:rowOff>
                  </to>
                </anchor>
              </controlPr>
            </control>
          </mc:Choice>
        </mc:AlternateContent>
        <mc:AlternateContent xmlns:mc="http://schemas.openxmlformats.org/markup-compatibility/2006">
          <mc:Choice Requires="x14">
            <control shapeId="5394" r:id="rId26" name="Check Box 274">
              <controlPr defaultSize="0" autoFill="0" autoLine="0" autoPict="0">
                <anchor moveWithCells="1">
                  <from>
                    <xdr:col>12</xdr:col>
                    <xdr:colOff>9525</xdr:colOff>
                    <xdr:row>7</xdr:row>
                    <xdr:rowOff>123825</xdr:rowOff>
                  </from>
                  <to>
                    <xdr:col>12</xdr:col>
                    <xdr:colOff>685800</xdr:colOff>
                    <xdr:row>7</xdr:row>
                    <xdr:rowOff>657225</xdr:rowOff>
                  </to>
                </anchor>
              </controlPr>
            </control>
          </mc:Choice>
        </mc:AlternateContent>
        <mc:AlternateContent xmlns:mc="http://schemas.openxmlformats.org/markup-compatibility/2006">
          <mc:Choice Requires="x14">
            <control shapeId="5395" r:id="rId27" name="Check Box 275">
              <controlPr defaultSize="0" autoFill="0" autoLine="0" autoPict="0">
                <anchor moveWithCells="1">
                  <from>
                    <xdr:col>12</xdr:col>
                    <xdr:colOff>9525</xdr:colOff>
                    <xdr:row>8</xdr:row>
                    <xdr:rowOff>123825</xdr:rowOff>
                  </from>
                  <to>
                    <xdr:col>12</xdr:col>
                    <xdr:colOff>685800</xdr:colOff>
                    <xdr:row>8</xdr:row>
                    <xdr:rowOff>657225</xdr:rowOff>
                  </to>
                </anchor>
              </controlPr>
            </control>
          </mc:Choice>
        </mc:AlternateContent>
        <mc:AlternateContent xmlns:mc="http://schemas.openxmlformats.org/markup-compatibility/2006">
          <mc:Choice Requires="x14">
            <control shapeId="5396" r:id="rId28" name="Check Box 276">
              <controlPr defaultSize="0" autoFill="0" autoLine="0" autoPict="0">
                <anchor moveWithCells="1">
                  <from>
                    <xdr:col>12</xdr:col>
                    <xdr:colOff>9525</xdr:colOff>
                    <xdr:row>9</xdr:row>
                    <xdr:rowOff>123825</xdr:rowOff>
                  </from>
                  <to>
                    <xdr:col>12</xdr:col>
                    <xdr:colOff>685800</xdr:colOff>
                    <xdr:row>9</xdr:row>
                    <xdr:rowOff>657225</xdr:rowOff>
                  </to>
                </anchor>
              </controlPr>
            </control>
          </mc:Choice>
        </mc:AlternateContent>
        <mc:AlternateContent xmlns:mc="http://schemas.openxmlformats.org/markup-compatibility/2006">
          <mc:Choice Requires="x14">
            <control shapeId="5397" r:id="rId29" name="Check Box 277">
              <controlPr defaultSize="0" autoFill="0" autoLine="0" autoPict="0">
                <anchor moveWithCells="1">
                  <from>
                    <xdr:col>12</xdr:col>
                    <xdr:colOff>9525</xdr:colOff>
                    <xdr:row>10</xdr:row>
                    <xdr:rowOff>123825</xdr:rowOff>
                  </from>
                  <to>
                    <xdr:col>12</xdr:col>
                    <xdr:colOff>685800</xdr:colOff>
                    <xdr:row>10</xdr:row>
                    <xdr:rowOff>657225</xdr:rowOff>
                  </to>
                </anchor>
              </controlPr>
            </control>
          </mc:Choice>
        </mc:AlternateContent>
        <mc:AlternateContent xmlns:mc="http://schemas.openxmlformats.org/markup-compatibility/2006">
          <mc:Choice Requires="x14">
            <control shapeId="5398" r:id="rId30" name="Check Box 278">
              <controlPr defaultSize="0" autoFill="0" autoLine="0" autoPict="0">
                <anchor moveWithCells="1">
                  <from>
                    <xdr:col>12</xdr:col>
                    <xdr:colOff>9525</xdr:colOff>
                    <xdr:row>11</xdr:row>
                    <xdr:rowOff>123825</xdr:rowOff>
                  </from>
                  <to>
                    <xdr:col>12</xdr:col>
                    <xdr:colOff>685800</xdr:colOff>
                    <xdr:row>11</xdr:row>
                    <xdr:rowOff>657225</xdr:rowOff>
                  </to>
                </anchor>
              </controlPr>
            </control>
          </mc:Choice>
        </mc:AlternateContent>
        <mc:AlternateContent xmlns:mc="http://schemas.openxmlformats.org/markup-compatibility/2006">
          <mc:Choice Requires="x14">
            <control shapeId="5414" r:id="rId31" name="Check Box 294">
              <controlPr defaultSize="0" autoFill="0" autoLine="0" autoPict="0">
                <anchor moveWithCells="1">
                  <from>
                    <xdr:col>12</xdr:col>
                    <xdr:colOff>9525</xdr:colOff>
                    <xdr:row>12</xdr:row>
                    <xdr:rowOff>123825</xdr:rowOff>
                  </from>
                  <to>
                    <xdr:col>12</xdr:col>
                    <xdr:colOff>685800</xdr:colOff>
                    <xdr:row>12</xdr:row>
                    <xdr:rowOff>657225</xdr:rowOff>
                  </to>
                </anchor>
              </controlPr>
            </control>
          </mc:Choice>
        </mc:AlternateContent>
        <mc:AlternateContent xmlns:mc="http://schemas.openxmlformats.org/markup-compatibility/2006">
          <mc:Choice Requires="x14">
            <control shapeId="5415" r:id="rId32" name="Check Box 295">
              <controlPr defaultSize="0" autoFill="0" autoLine="0" autoPict="0">
                <anchor moveWithCells="1">
                  <from>
                    <xdr:col>12</xdr:col>
                    <xdr:colOff>9525</xdr:colOff>
                    <xdr:row>13</xdr:row>
                    <xdr:rowOff>123825</xdr:rowOff>
                  </from>
                  <to>
                    <xdr:col>12</xdr:col>
                    <xdr:colOff>685800</xdr:colOff>
                    <xdr:row>13</xdr:row>
                    <xdr:rowOff>657225</xdr:rowOff>
                  </to>
                </anchor>
              </controlPr>
            </control>
          </mc:Choice>
        </mc:AlternateContent>
        <mc:AlternateContent xmlns:mc="http://schemas.openxmlformats.org/markup-compatibility/2006">
          <mc:Choice Requires="x14">
            <control shapeId="5416" r:id="rId33" name="Check Box 296">
              <controlPr defaultSize="0" autoFill="0" autoLine="0" autoPict="0">
                <anchor moveWithCells="1">
                  <from>
                    <xdr:col>12</xdr:col>
                    <xdr:colOff>9525</xdr:colOff>
                    <xdr:row>14</xdr:row>
                    <xdr:rowOff>123825</xdr:rowOff>
                  </from>
                  <to>
                    <xdr:col>12</xdr:col>
                    <xdr:colOff>685800</xdr:colOff>
                    <xdr:row>14</xdr:row>
                    <xdr:rowOff>657225</xdr:rowOff>
                  </to>
                </anchor>
              </controlPr>
            </control>
          </mc:Choice>
        </mc:AlternateContent>
        <mc:AlternateContent xmlns:mc="http://schemas.openxmlformats.org/markup-compatibility/2006">
          <mc:Choice Requires="x14">
            <control shapeId="5417" r:id="rId34" name="Check Box 297">
              <controlPr defaultSize="0" autoFill="0" autoLine="0" autoPict="0">
                <anchor moveWithCells="1">
                  <from>
                    <xdr:col>12</xdr:col>
                    <xdr:colOff>9525</xdr:colOff>
                    <xdr:row>15</xdr:row>
                    <xdr:rowOff>123825</xdr:rowOff>
                  </from>
                  <to>
                    <xdr:col>12</xdr:col>
                    <xdr:colOff>685800</xdr:colOff>
                    <xdr:row>15</xdr:row>
                    <xdr:rowOff>657225</xdr:rowOff>
                  </to>
                </anchor>
              </controlPr>
            </control>
          </mc:Choice>
        </mc:AlternateContent>
        <mc:AlternateContent xmlns:mc="http://schemas.openxmlformats.org/markup-compatibility/2006">
          <mc:Choice Requires="x14">
            <control shapeId="5418" r:id="rId35" name="Check Box 298">
              <controlPr defaultSize="0" autoFill="0" autoLine="0" autoPict="0">
                <anchor moveWithCells="1">
                  <from>
                    <xdr:col>12</xdr:col>
                    <xdr:colOff>9525</xdr:colOff>
                    <xdr:row>16</xdr:row>
                    <xdr:rowOff>123825</xdr:rowOff>
                  </from>
                  <to>
                    <xdr:col>12</xdr:col>
                    <xdr:colOff>685800</xdr:colOff>
                    <xdr:row>16</xdr:row>
                    <xdr:rowOff>657225</xdr:rowOff>
                  </to>
                </anchor>
              </controlPr>
            </control>
          </mc:Choice>
        </mc:AlternateContent>
        <mc:AlternateContent xmlns:mc="http://schemas.openxmlformats.org/markup-compatibility/2006">
          <mc:Choice Requires="x14">
            <control shapeId="5419" r:id="rId36" name="Check Box 299">
              <controlPr defaultSize="0" autoFill="0" autoLine="0" autoPict="0">
                <anchor moveWithCells="1">
                  <from>
                    <xdr:col>12</xdr:col>
                    <xdr:colOff>9525</xdr:colOff>
                    <xdr:row>17</xdr:row>
                    <xdr:rowOff>123825</xdr:rowOff>
                  </from>
                  <to>
                    <xdr:col>12</xdr:col>
                    <xdr:colOff>685800</xdr:colOff>
                    <xdr:row>17</xdr:row>
                    <xdr:rowOff>657225</xdr:rowOff>
                  </to>
                </anchor>
              </controlPr>
            </control>
          </mc:Choice>
        </mc:AlternateContent>
        <mc:AlternateContent xmlns:mc="http://schemas.openxmlformats.org/markup-compatibility/2006">
          <mc:Choice Requires="x14">
            <control shapeId="5421" r:id="rId37" name="Check Box 301">
              <controlPr defaultSize="0" autoFill="0" autoLine="0" autoPict="0">
                <anchor moveWithCells="1">
                  <from>
                    <xdr:col>8</xdr:col>
                    <xdr:colOff>266700</xdr:colOff>
                    <xdr:row>12</xdr:row>
                    <xdr:rowOff>0</xdr:rowOff>
                  </from>
                  <to>
                    <xdr:col>8</xdr:col>
                    <xdr:colOff>704850</xdr:colOff>
                    <xdr:row>13</xdr:row>
                    <xdr:rowOff>0</xdr:rowOff>
                  </to>
                </anchor>
              </controlPr>
            </control>
          </mc:Choice>
        </mc:AlternateContent>
        <mc:AlternateContent xmlns:mc="http://schemas.openxmlformats.org/markup-compatibility/2006">
          <mc:Choice Requires="x14">
            <control shapeId="5422" r:id="rId38" name="Check Box 302">
              <controlPr defaultSize="0" autoFill="0" autoLine="0" autoPict="0">
                <anchor moveWithCells="1">
                  <from>
                    <xdr:col>9</xdr:col>
                    <xdr:colOff>266700</xdr:colOff>
                    <xdr:row>12</xdr:row>
                    <xdr:rowOff>0</xdr:rowOff>
                  </from>
                  <to>
                    <xdr:col>9</xdr:col>
                    <xdr:colOff>704850</xdr:colOff>
                    <xdr:row>13</xdr:row>
                    <xdr:rowOff>0</xdr:rowOff>
                  </to>
                </anchor>
              </controlPr>
            </control>
          </mc:Choice>
        </mc:AlternateContent>
        <mc:AlternateContent xmlns:mc="http://schemas.openxmlformats.org/markup-compatibility/2006">
          <mc:Choice Requires="x14">
            <control shapeId="5423" r:id="rId39" name="Check Box 303">
              <controlPr defaultSize="0" autoFill="0" autoLine="0" autoPict="0">
                <anchor moveWithCells="1">
                  <from>
                    <xdr:col>8</xdr:col>
                    <xdr:colOff>266700</xdr:colOff>
                    <xdr:row>13</xdr:row>
                    <xdr:rowOff>0</xdr:rowOff>
                  </from>
                  <to>
                    <xdr:col>8</xdr:col>
                    <xdr:colOff>704850</xdr:colOff>
                    <xdr:row>14</xdr:row>
                    <xdr:rowOff>0</xdr:rowOff>
                  </to>
                </anchor>
              </controlPr>
            </control>
          </mc:Choice>
        </mc:AlternateContent>
        <mc:AlternateContent xmlns:mc="http://schemas.openxmlformats.org/markup-compatibility/2006">
          <mc:Choice Requires="x14">
            <control shapeId="5424" r:id="rId40" name="Check Box 304">
              <controlPr defaultSize="0" autoFill="0" autoLine="0" autoPict="0">
                <anchor moveWithCells="1">
                  <from>
                    <xdr:col>9</xdr:col>
                    <xdr:colOff>266700</xdr:colOff>
                    <xdr:row>13</xdr:row>
                    <xdr:rowOff>0</xdr:rowOff>
                  </from>
                  <to>
                    <xdr:col>9</xdr:col>
                    <xdr:colOff>704850</xdr:colOff>
                    <xdr:row>14</xdr:row>
                    <xdr:rowOff>0</xdr:rowOff>
                  </to>
                </anchor>
              </controlPr>
            </control>
          </mc:Choice>
        </mc:AlternateContent>
        <mc:AlternateContent xmlns:mc="http://schemas.openxmlformats.org/markup-compatibility/2006">
          <mc:Choice Requires="x14">
            <control shapeId="5425" r:id="rId41" name="Check Box 305">
              <controlPr defaultSize="0" autoFill="0" autoLine="0" autoPict="0">
                <anchor moveWithCells="1">
                  <from>
                    <xdr:col>8</xdr:col>
                    <xdr:colOff>266700</xdr:colOff>
                    <xdr:row>14</xdr:row>
                    <xdr:rowOff>0</xdr:rowOff>
                  </from>
                  <to>
                    <xdr:col>8</xdr:col>
                    <xdr:colOff>704850</xdr:colOff>
                    <xdr:row>15</xdr:row>
                    <xdr:rowOff>0</xdr:rowOff>
                  </to>
                </anchor>
              </controlPr>
            </control>
          </mc:Choice>
        </mc:AlternateContent>
        <mc:AlternateContent xmlns:mc="http://schemas.openxmlformats.org/markup-compatibility/2006">
          <mc:Choice Requires="x14">
            <control shapeId="5426" r:id="rId42" name="Check Box 306">
              <controlPr defaultSize="0" autoFill="0" autoLine="0" autoPict="0">
                <anchor moveWithCells="1">
                  <from>
                    <xdr:col>9</xdr:col>
                    <xdr:colOff>266700</xdr:colOff>
                    <xdr:row>14</xdr:row>
                    <xdr:rowOff>0</xdr:rowOff>
                  </from>
                  <to>
                    <xdr:col>9</xdr:col>
                    <xdr:colOff>704850</xdr:colOff>
                    <xdr:row>15</xdr:row>
                    <xdr:rowOff>0</xdr:rowOff>
                  </to>
                </anchor>
              </controlPr>
            </control>
          </mc:Choice>
        </mc:AlternateContent>
        <mc:AlternateContent xmlns:mc="http://schemas.openxmlformats.org/markup-compatibility/2006">
          <mc:Choice Requires="x14">
            <control shapeId="5427" r:id="rId43" name="Check Box 307">
              <controlPr defaultSize="0" autoFill="0" autoLine="0" autoPict="0">
                <anchor moveWithCells="1">
                  <from>
                    <xdr:col>8</xdr:col>
                    <xdr:colOff>266700</xdr:colOff>
                    <xdr:row>15</xdr:row>
                    <xdr:rowOff>0</xdr:rowOff>
                  </from>
                  <to>
                    <xdr:col>8</xdr:col>
                    <xdr:colOff>704850</xdr:colOff>
                    <xdr:row>16</xdr:row>
                    <xdr:rowOff>0</xdr:rowOff>
                  </to>
                </anchor>
              </controlPr>
            </control>
          </mc:Choice>
        </mc:AlternateContent>
        <mc:AlternateContent xmlns:mc="http://schemas.openxmlformats.org/markup-compatibility/2006">
          <mc:Choice Requires="x14">
            <control shapeId="5428" r:id="rId44" name="Check Box 308">
              <controlPr defaultSize="0" autoFill="0" autoLine="0" autoPict="0">
                <anchor moveWithCells="1">
                  <from>
                    <xdr:col>9</xdr:col>
                    <xdr:colOff>266700</xdr:colOff>
                    <xdr:row>15</xdr:row>
                    <xdr:rowOff>0</xdr:rowOff>
                  </from>
                  <to>
                    <xdr:col>9</xdr:col>
                    <xdr:colOff>704850</xdr:colOff>
                    <xdr:row>16</xdr:row>
                    <xdr:rowOff>0</xdr:rowOff>
                  </to>
                </anchor>
              </controlPr>
            </control>
          </mc:Choice>
        </mc:AlternateContent>
        <mc:AlternateContent xmlns:mc="http://schemas.openxmlformats.org/markup-compatibility/2006">
          <mc:Choice Requires="x14">
            <control shapeId="5429" r:id="rId45" name="Check Box 309">
              <controlPr defaultSize="0" autoFill="0" autoLine="0" autoPict="0">
                <anchor moveWithCells="1">
                  <from>
                    <xdr:col>8</xdr:col>
                    <xdr:colOff>266700</xdr:colOff>
                    <xdr:row>16</xdr:row>
                    <xdr:rowOff>0</xdr:rowOff>
                  </from>
                  <to>
                    <xdr:col>8</xdr:col>
                    <xdr:colOff>704850</xdr:colOff>
                    <xdr:row>17</xdr:row>
                    <xdr:rowOff>0</xdr:rowOff>
                  </to>
                </anchor>
              </controlPr>
            </control>
          </mc:Choice>
        </mc:AlternateContent>
        <mc:AlternateContent xmlns:mc="http://schemas.openxmlformats.org/markup-compatibility/2006">
          <mc:Choice Requires="x14">
            <control shapeId="5430" r:id="rId46" name="Check Box 310">
              <controlPr defaultSize="0" autoFill="0" autoLine="0" autoPict="0">
                <anchor moveWithCells="1">
                  <from>
                    <xdr:col>8</xdr:col>
                    <xdr:colOff>266700</xdr:colOff>
                    <xdr:row>17</xdr:row>
                    <xdr:rowOff>0</xdr:rowOff>
                  </from>
                  <to>
                    <xdr:col>8</xdr:col>
                    <xdr:colOff>704850</xdr:colOff>
                    <xdr:row>18</xdr:row>
                    <xdr:rowOff>0</xdr:rowOff>
                  </to>
                </anchor>
              </controlPr>
            </control>
          </mc:Choice>
        </mc:AlternateContent>
        <mc:AlternateContent xmlns:mc="http://schemas.openxmlformats.org/markup-compatibility/2006">
          <mc:Choice Requires="x14">
            <control shapeId="5432" r:id="rId47" name="Check Box 312">
              <controlPr defaultSize="0" autoFill="0" autoLine="0" autoPict="0">
                <anchor moveWithCells="1">
                  <from>
                    <xdr:col>9</xdr:col>
                    <xdr:colOff>266700</xdr:colOff>
                    <xdr:row>16</xdr:row>
                    <xdr:rowOff>0</xdr:rowOff>
                  </from>
                  <to>
                    <xdr:col>9</xdr:col>
                    <xdr:colOff>704850</xdr:colOff>
                    <xdr:row>17</xdr:row>
                    <xdr:rowOff>0</xdr:rowOff>
                  </to>
                </anchor>
              </controlPr>
            </control>
          </mc:Choice>
        </mc:AlternateContent>
        <mc:AlternateContent xmlns:mc="http://schemas.openxmlformats.org/markup-compatibility/2006">
          <mc:Choice Requires="x14">
            <control shapeId="5433" r:id="rId48" name="Check Box 313">
              <controlPr defaultSize="0" autoFill="0" autoLine="0" autoPict="0">
                <anchor moveWithCells="1">
                  <from>
                    <xdr:col>9</xdr:col>
                    <xdr:colOff>266700</xdr:colOff>
                    <xdr:row>17</xdr:row>
                    <xdr:rowOff>0</xdr:rowOff>
                  </from>
                  <to>
                    <xdr:col>9</xdr:col>
                    <xdr:colOff>704850</xdr:colOff>
                    <xdr:row>18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theme="8" tint="0.59999389629810485"/>
  </sheetPr>
  <dimension ref="A1:BW65536"/>
  <sheetViews>
    <sheetView showGridLines="0" showRowColHeaders="0" zoomScaleNormal="100" workbookViewId="0">
      <selection activeCell="G25" sqref="G25:H25"/>
    </sheetView>
  </sheetViews>
  <sheetFormatPr baseColWidth="10" defaultRowHeight="12.75" zeroHeight="1" x14ac:dyDescent="0.2"/>
  <cols>
    <col min="1" max="1" width="3.5703125" style="50" customWidth="1"/>
    <col min="2" max="2" width="40.7109375" style="50" customWidth="1"/>
    <col min="3" max="3" width="17.7109375" style="50" customWidth="1"/>
    <col min="4" max="6" width="10.7109375" style="50" customWidth="1"/>
    <col min="7" max="7" width="12.7109375" style="50" hidden="1" customWidth="1"/>
    <col min="8" max="8" width="20.140625" style="50" customWidth="1"/>
    <col min="9" max="11" width="10.7109375" style="50" customWidth="1"/>
    <col min="12" max="12" width="12.7109375" style="50" customWidth="1"/>
    <col min="13" max="13" width="59.7109375" style="50" customWidth="1"/>
    <col min="14" max="14" width="16" style="50" customWidth="1"/>
    <col min="15" max="16" width="10.7109375" style="50" customWidth="1"/>
    <col min="17" max="18" width="45.7109375" style="50" customWidth="1"/>
    <col min="19" max="19" width="52.140625" style="50" customWidth="1"/>
    <col min="20" max="20" width="8.7109375" style="50" customWidth="1"/>
    <col min="21" max="32" width="8.7109375" style="50" hidden="1" customWidth="1"/>
    <col min="33" max="33" width="8.7109375" hidden="1" customWidth="1"/>
    <col min="34" max="38" width="8.7109375" style="50" hidden="1" customWidth="1"/>
    <col min="39" max="43" width="8.7109375" hidden="1" customWidth="1"/>
    <col min="44" max="44" width="8.7109375" style="50" hidden="1" customWidth="1"/>
    <col min="45" max="46" width="8.7109375" style="116" hidden="1" customWidth="1"/>
    <col min="47" max="75" width="8.7109375" style="50" hidden="1" customWidth="1"/>
    <col min="76" max="76" width="8.7109375" style="50" customWidth="1"/>
    <col min="77" max="16384" width="11.42578125" style="50"/>
  </cols>
  <sheetData>
    <row r="1" spans="1:75" ht="33" customHeight="1" thickBot="1" x14ac:dyDescent="0.25">
      <c r="A1" s="114"/>
      <c r="B1" s="115"/>
      <c r="C1" s="806" t="s">
        <v>285</v>
      </c>
      <c r="D1" s="807"/>
      <c r="E1" s="807"/>
      <c r="F1" s="807"/>
      <c r="G1" s="807"/>
      <c r="H1" s="807"/>
      <c r="I1" s="807"/>
      <c r="J1" s="807"/>
      <c r="K1" s="807"/>
      <c r="L1" s="807"/>
      <c r="M1" s="807"/>
      <c r="N1" s="807"/>
      <c r="O1" s="807"/>
      <c r="P1" s="807"/>
      <c r="Q1" s="807"/>
      <c r="R1" s="807"/>
      <c r="S1" s="808"/>
    </row>
    <row r="2" spans="1:75" ht="60" customHeight="1" thickBot="1" x14ac:dyDescent="0.25">
      <c r="A2" s="117"/>
      <c r="B2" s="140" t="s">
        <v>105</v>
      </c>
      <c r="C2" s="767" t="s">
        <v>173</v>
      </c>
      <c r="D2" s="768"/>
      <c r="E2" s="768"/>
      <c r="F2" s="768"/>
      <c r="G2" s="141"/>
      <c r="H2" s="142" t="s">
        <v>174</v>
      </c>
      <c r="I2" s="767" t="s">
        <v>175</v>
      </c>
      <c r="J2" s="768"/>
      <c r="K2" s="768"/>
      <c r="L2" s="809" t="s">
        <v>176</v>
      </c>
      <c r="M2" s="810"/>
      <c r="N2" s="767" t="s">
        <v>177</v>
      </c>
      <c r="O2" s="768"/>
      <c r="P2" s="768"/>
      <c r="Q2" s="768"/>
      <c r="R2" s="769"/>
      <c r="S2" s="140" t="s">
        <v>108</v>
      </c>
      <c r="U2" s="173" t="s">
        <v>178</v>
      </c>
      <c r="V2" s="174"/>
      <c r="W2" s="175"/>
      <c r="X2" s="118"/>
      <c r="Y2" s="118"/>
      <c r="Z2" s="118"/>
      <c r="AA2" s="118"/>
      <c r="AB2" s="118"/>
      <c r="AC2" s="118"/>
      <c r="AD2" s="800" t="s">
        <v>457</v>
      </c>
      <c r="AE2" s="801"/>
      <c r="AF2" s="801"/>
      <c r="AG2" s="802"/>
      <c r="AH2" s="176" t="s">
        <v>179</v>
      </c>
      <c r="AI2" s="177"/>
      <c r="AJ2" s="177"/>
      <c r="AK2" s="178"/>
      <c r="AL2" s="178"/>
      <c r="AM2" s="179" t="s">
        <v>230</v>
      </c>
      <c r="AN2" s="179"/>
      <c r="AO2" s="179"/>
      <c r="AP2" s="179"/>
      <c r="AQ2" s="179"/>
      <c r="AR2" s="803" t="s">
        <v>321</v>
      </c>
      <c r="AS2" s="804"/>
      <c r="AT2" s="805"/>
      <c r="AU2" s="789" t="s">
        <v>180</v>
      </c>
      <c r="AV2" s="790"/>
      <c r="AW2" s="139"/>
      <c r="AX2" s="118"/>
      <c r="AY2" s="118"/>
      <c r="AZ2" s="118"/>
      <c r="BA2" s="118"/>
      <c r="BB2" s="118"/>
      <c r="BC2" s="118"/>
      <c r="BD2" s="118"/>
      <c r="BE2" s="119"/>
      <c r="BF2" s="156"/>
      <c r="BG2" s="787" t="s">
        <v>181</v>
      </c>
      <c r="BH2" s="788"/>
      <c r="BI2" s="318"/>
      <c r="BJ2" s="797" t="s">
        <v>325</v>
      </c>
      <c r="BK2" s="798"/>
      <c r="BL2" s="799"/>
      <c r="BM2" s="793" t="s">
        <v>328</v>
      </c>
      <c r="BN2" s="794"/>
      <c r="BO2" s="304" t="s">
        <v>389</v>
      </c>
      <c r="BP2" s="331" t="s">
        <v>420</v>
      </c>
      <c r="BQ2" s="784" t="s">
        <v>523</v>
      </c>
      <c r="BR2" s="785"/>
      <c r="BS2" s="785"/>
      <c r="BT2" s="785"/>
      <c r="BU2" s="785"/>
      <c r="BV2" s="785"/>
      <c r="BW2" s="786"/>
    </row>
    <row r="3" spans="1:75" ht="162" customHeight="1" x14ac:dyDescent="0.2">
      <c r="A3" s="120" t="s">
        <v>182</v>
      </c>
      <c r="B3" s="121" t="s">
        <v>648</v>
      </c>
      <c r="C3" s="122" t="s">
        <v>460</v>
      </c>
      <c r="D3" s="123" t="s">
        <v>183</v>
      </c>
      <c r="E3" s="123" t="s">
        <v>353</v>
      </c>
      <c r="F3" s="123" t="s">
        <v>184</v>
      </c>
      <c r="G3" s="124" t="s">
        <v>185</v>
      </c>
      <c r="H3" s="125" t="s">
        <v>380</v>
      </c>
      <c r="I3" s="122" t="s">
        <v>186</v>
      </c>
      <c r="J3" s="123" t="s">
        <v>187</v>
      </c>
      <c r="K3" s="123" t="s">
        <v>188</v>
      </c>
      <c r="L3" s="122" t="s">
        <v>189</v>
      </c>
      <c r="M3" s="299" t="s">
        <v>652</v>
      </c>
      <c r="N3" s="123" t="s">
        <v>190</v>
      </c>
      <c r="O3" s="123" t="s">
        <v>191</v>
      </c>
      <c r="P3" s="123" t="s">
        <v>192</v>
      </c>
      <c r="Q3" s="123" t="s">
        <v>193</v>
      </c>
      <c r="R3" s="124" t="s">
        <v>194</v>
      </c>
      <c r="S3" s="126" t="s">
        <v>590</v>
      </c>
      <c r="T3" s="65"/>
      <c r="U3" s="168" t="s">
        <v>217</v>
      </c>
      <c r="V3" s="169" t="s">
        <v>224</v>
      </c>
      <c r="W3" s="169" t="s">
        <v>218</v>
      </c>
      <c r="X3" s="169" t="s">
        <v>378</v>
      </c>
      <c r="Y3" s="169" t="s">
        <v>195</v>
      </c>
      <c r="Z3" s="169" t="s">
        <v>196</v>
      </c>
      <c r="AA3" s="169" t="s">
        <v>197</v>
      </c>
      <c r="AB3" s="169" t="s">
        <v>198</v>
      </c>
      <c r="AC3" s="172" t="s">
        <v>199</v>
      </c>
      <c r="AD3" s="127" t="s">
        <v>200</v>
      </c>
      <c r="AE3" s="128" t="s">
        <v>201</v>
      </c>
      <c r="AF3" s="128" t="s">
        <v>202</v>
      </c>
      <c r="AG3" s="129" t="s">
        <v>203</v>
      </c>
      <c r="AH3" s="168" t="s">
        <v>204</v>
      </c>
      <c r="AI3" s="169" t="s">
        <v>205</v>
      </c>
      <c r="AJ3" s="169" t="s">
        <v>206</v>
      </c>
      <c r="AK3" s="169" t="s">
        <v>207</v>
      </c>
      <c r="AL3" s="172" t="s">
        <v>208</v>
      </c>
      <c r="AM3" s="168" t="s">
        <v>227</v>
      </c>
      <c r="AN3" s="169" t="s">
        <v>228</v>
      </c>
      <c r="AO3" s="169" t="s">
        <v>226</v>
      </c>
      <c r="AP3" s="169" t="s">
        <v>229</v>
      </c>
      <c r="AQ3" s="153" t="s">
        <v>231</v>
      </c>
      <c r="AR3" s="127" t="s">
        <v>209</v>
      </c>
      <c r="AS3" s="128" t="s">
        <v>210</v>
      </c>
      <c r="AT3" s="153" t="s">
        <v>232</v>
      </c>
      <c r="AU3" s="180" t="s">
        <v>239</v>
      </c>
      <c r="AV3" s="181" t="s">
        <v>240</v>
      </c>
      <c r="AW3" s="181" t="s">
        <v>241</v>
      </c>
      <c r="AX3" s="181" t="s">
        <v>351</v>
      </c>
      <c r="AY3" s="181" t="s">
        <v>233</v>
      </c>
      <c r="AZ3" s="181" t="s">
        <v>234</v>
      </c>
      <c r="BA3" s="181" t="s">
        <v>236</v>
      </c>
      <c r="BB3" s="181" t="s">
        <v>242</v>
      </c>
      <c r="BC3" s="181" t="s">
        <v>243</v>
      </c>
      <c r="BD3" s="181" t="s">
        <v>244</v>
      </c>
      <c r="BE3" s="182" t="s">
        <v>245</v>
      </c>
      <c r="BF3" s="165" t="s">
        <v>237</v>
      </c>
      <c r="BG3" s="183" t="s">
        <v>211</v>
      </c>
      <c r="BH3" s="184" t="s">
        <v>212</v>
      </c>
      <c r="BI3" s="319" t="s">
        <v>253</v>
      </c>
      <c r="BJ3" s="223" t="s">
        <v>324</v>
      </c>
      <c r="BK3" s="222" t="s">
        <v>322</v>
      </c>
      <c r="BL3" s="312" t="s">
        <v>323</v>
      </c>
      <c r="BM3" s="180" t="s">
        <v>326</v>
      </c>
      <c r="BN3" s="182" t="s">
        <v>327</v>
      </c>
      <c r="BO3" s="180" t="s">
        <v>388</v>
      </c>
      <c r="BP3" s="332" t="s">
        <v>421</v>
      </c>
      <c r="BQ3" s="336" t="s">
        <v>524</v>
      </c>
      <c r="BR3" s="337" t="s">
        <v>525</v>
      </c>
      <c r="BS3" s="337" t="s">
        <v>526</v>
      </c>
      <c r="BT3" s="337" t="s">
        <v>527</v>
      </c>
      <c r="BU3" s="337" t="s">
        <v>528</v>
      </c>
      <c r="BV3" s="337" t="s">
        <v>529</v>
      </c>
      <c r="BW3" s="338" t="s">
        <v>390</v>
      </c>
    </row>
    <row r="4" spans="1:75" ht="33" customHeight="1" thickBot="1" x14ac:dyDescent="0.25">
      <c r="A4" s="563"/>
      <c r="B4" s="564"/>
      <c r="C4" s="565"/>
      <c r="D4" s="595"/>
      <c r="E4" s="566"/>
      <c r="F4" s="566"/>
      <c r="G4" s="567"/>
      <c r="H4" s="568"/>
      <c r="I4" s="565"/>
      <c r="J4" s="566"/>
      <c r="K4" s="566"/>
      <c r="L4" s="565"/>
      <c r="M4" s="569"/>
      <c r="N4" s="566"/>
      <c r="O4" s="566"/>
      <c r="P4" s="566"/>
      <c r="Q4" s="566"/>
      <c r="R4" s="567"/>
      <c r="S4" s="570"/>
      <c r="T4" s="65"/>
      <c r="U4" s="185"/>
      <c r="V4" s="186"/>
      <c r="W4" s="186"/>
      <c r="X4" s="187"/>
      <c r="Y4" s="187"/>
      <c r="Z4" s="187"/>
      <c r="AA4" s="187"/>
      <c r="AB4" s="187"/>
      <c r="AC4" s="188"/>
      <c r="AD4" s="219"/>
      <c r="AE4" s="220"/>
      <c r="AF4" s="220"/>
      <c r="AG4" s="221"/>
      <c r="AH4" s="185"/>
      <c r="AI4" s="186"/>
      <c r="AJ4" s="186"/>
      <c r="AK4" s="186"/>
      <c r="AL4" s="189"/>
      <c r="AM4" s="95"/>
      <c r="AN4" s="102"/>
      <c r="AO4" s="102"/>
      <c r="AP4" s="102"/>
      <c r="AQ4" s="154"/>
      <c r="AR4" s="227"/>
      <c r="AS4" s="228"/>
      <c r="AT4" s="229"/>
      <c r="AU4" s="795" t="s">
        <v>238</v>
      </c>
      <c r="AV4" s="796"/>
      <c r="AW4" s="796"/>
      <c r="AX4" s="161"/>
      <c r="AY4" s="161"/>
      <c r="AZ4" s="161"/>
      <c r="BA4" s="161"/>
      <c r="BB4" s="796" t="s">
        <v>238</v>
      </c>
      <c r="BC4" s="796"/>
      <c r="BD4" s="796"/>
      <c r="BE4" s="162"/>
      <c r="BF4" s="190"/>
      <c r="BG4" s="191"/>
      <c r="BH4" s="192"/>
      <c r="BI4" s="320"/>
      <c r="BJ4" s="313"/>
      <c r="BK4" s="314"/>
      <c r="BL4" s="315"/>
      <c r="BM4" s="791" t="s">
        <v>238</v>
      </c>
      <c r="BN4" s="792"/>
      <c r="BO4" s="190" t="s">
        <v>390</v>
      </c>
      <c r="BP4" s="333"/>
      <c r="BQ4" s="339"/>
      <c r="BR4" s="340"/>
      <c r="BS4" s="340"/>
      <c r="BT4" s="340"/>
      <c r="BU4" s="340"/>
      <c r="BV4" s="340"/>
      <c r="BW4" s="341"/>
    </row>
    <row r="5" spans="1:75" s="56" customFormat="1" ht="65.25" customHeight="1" x14ac:dyDescent="0.2">
      <c r="A5" s="310">
        <f>IF('Abklärung LWR'!A5&lt;&gt;0,'Abklärung LWR'!A5,0)</f>
        <v>0</v>
      </c>
      <c r="B5" s="562">
        <f>'Abklärung LWR'!B5</f>
        <v>0</v>
      </c>
      <c r="C5" s="587"/>
      <c r="D5" s="130"/>
      <c r="E5" s="131"/>
      <c r="F5" s="301">
        <f t="shared" ref="F5" si="0">IF(E5=0,0,(I5+J5+K5)/E5)</f>
        <v>0</v>
      </c>
      <c r="G5" s="194"/>
      <c r="H5" s="193"/>
      <c r="I5" s="230"/>
      <c r="J5" s="231"/>
      <c r="K5" s="232"/>
      <c r="L5" s="302" t="e">
        <f>IF(BP5=1,Kriterientabellen!H$93,MROUND(IF(BF5=0,IF(H5=Kriterientabellen!$C$15,'LWR Berechnung'!AT5,'LWR Berechnung'!AG5),""),BI5))</f>
        <v>#VALUE!</v>
      </c>
      <c r="M5" s="300" t="str">
        <f>IF(AND(A5=0,B5=0,BP5&lt;&gt;1,BW5="",BW5&amp;BO5&amp;BN5&amp;BM5&amp;AU5&amp;AV5&amp;AW5&amp;BB5&amp;BC5&amp;BD5=""),"",IF(AND(A5=0,BP5&lt;&gt;1,BW5="",BW5&amp;BO5&amp;BN5&amp;BM5&amp;AU5&amp;AV5&amp;AW5&amp;BB5&amp;BC5&amp;BD5=""),"Keine Berechnung erforderlich, da keine LWR-Pflicht und kein freiwilliger LWR vorgesehen (s. Angabe im Blatt 'Abklärung LWR')",IF(BP5=1,Kriterientabellen!C$97,IF(BW5&gt;"",BW5,BW5&amp;BO5&amp;BN5&amp;BM5&amp;AU5&amp;AV5&amp;AW5&amp;BB5&amp;BC5&amp;BD5))))</f>
        <v/>
      </c>
      <c r="N5" s="159"/>
      <c r="O5" s="132"/>
      <c r="P5" s="133"/>
      <c r="Q5" s="134"/>
      <c r="R5" s="135"/>
      <c r="S5" s="303">
        <f>'Abklärung LWR'!K5</f>
        <v>0</v>
      </c>
      <c r="U5" s="243">
        <f>IF(Kriterientabellen!L$79=TRUE,V5,E5)</f>
        <v>0</v>
      </c>
      <c r="V5" s="150">
        <f t="shared" ref="V5:V10" si="1">SUM(I5:K5)</f>
        <v>0</v>
      </c>
      <c r="W5" s="275">
        <f>IF(H5=Kriterientabellen!$C$12,1,IF(H5=Kriterientabellen!$C$13,2,IF(H5=Kriterientabellen!$C$14,3,IF(H5=Kriterientabellen!$C$15,4,0))))</f>
        <v>3</v>
      </c>
      <c r="X5" s="275">
        <f>IF(Kriterientabellen!L$82=TRUE,IF(W5=3,INDEX(Brandfaktor,1,2),INDEX(Brandfaktor,1,1)),INDEX(Brandfaktor,1,1))</f>
        <v>2</v>
      </c>
      <c r="Y5" s="143">
        <f t="shared" ref="Y5:Y19" si="2">INDEX(Brandfaktor,2,1)</f>
        <v>1</v>
      </c>
      <c r="Z5" s="143">
        <f t="shared" ref="Z5:Z19" si="3">INDEX(Brandfaktor,3,1)</f>
        <v>0.4</v>
      </c>
      <c r="AA5" s="143">
        <f t="shared" ref="AA5:AA10" si="4">VLOOKUP(U5,Zuschlag,2)</f>
        <v>0.67</v>
      </c>
      <c r="AB5" s="196">
        <f>IF(U5&lt;Kriterientabellen!$P$29,Kriterientabellen!$Q$29,IF(U5&gt;=Kriterientabellen!$P$30,Kriterientabellen!$Q$30,0.0000000833*U5*U5*U5-0.0001*U5*U5+0.02417*U5+8.5))</f>
        <v>10</v>
      </c>
      <c r="AC5" s="276">
        <f>IF(AND(H5=Kriterientabellen!C$14,Kriterientabellen!L$82),IF(U5&lt;Kriterientabellen!$P$29,Kriterientabellen!$R$29,IF(U5&gt;=Kriterientabellen!$P$30,Kriterientabellen!$R$31,0.15*U5+15)),IF(U5&lt;Kriterientabellen!$P$29,Kriterientabellen!$R$29,IF(U5&gt;=Kriterientabellen!$P$30,Kriterientabellen!$R$30,0.3*U5)))</f>
        <v>30</v>
      </c>
      <c r="AD5" s="167">
        <f t="shared" ref="AD5:AD10" si="5">(U5*X5*(1+AA5)*AB5*AC5/1000)*BJ5</f>
        <v>0</v>
      </c>
      <c r="AE5" s="149">
        <f t="shared" ref="AE5:AE10" si="6">(U5*Y5*(1+AA5)*AB5*AC5/1000)*BK5</f>
        <v>0</v>
      </c>
      <c r="AF5" s="149">
        <f t="shared" ref="AF5:AF10" si="7">(U5*Z5*(1+AA5)*AB5*AC5/1000)*BL5</f>
        <v>0</v>
      </c>
      <c r="AG5" s="244">
        <f>IF(Kriterientabellen!O$79=TRUE,I5/V5*AD5+J5/V5*AE5+K5/V5*AF5,MAX(AD5:AF5)*BH5)</f>
        <v>0</v>
      </c>
      <c r="AH5" s="218">
        <f>IF(C5=Kriterientabellen!$C$7,1,IF(C5=Kriterientabellen!$C$8,2,0))</f>
        <v>0</v>
      </c>
      <c r="AI5" s="143">
        <f t="shared" ref="AI5:AI10" si="8">IF(D5&lt;=6,1,IF(D5=9,2,IF(D5&lt;=12,3,4)))</f>
        <v>1</v>
      </c>
      <c r="AJ5" s="143">
        <f t="shared" ref="AJ5:AJ10" si="9">IF(U5&lt;250,U5,250)</f>
        <v>0</v>
      </c>
      <c r="AK5" s="143" t="e">
        <f t="shared" ref="AK5:AK10" si="10">IF(U5&gt;250,INDEX(Nennbedarf,2,AH5),INDEX(Nennbedarf,1,AH5))</f>
        <v>#VALUE!</v>
      </c>
      <c r="AL5" s="171">
        <f t="shared" ref="AL5:AL10" si="11">IF(U5&gt;250,INDEX(Nennbedarf,2,3),INDEX(Nennbedarf,1,3))</f>
        <v>4</v>
      </c>
      <c r="AM5" s="170">
        <f t="shared" ref="AM5:AM10" si="12">INDEX(NennwirkBA,MATCH(U5,NennwirkBA,1),1)</f>
        <v>0</v>
      </c>
      <c r="AN5" s="151">
        <f t="shared" ref="AN5:AN10" si="13">VLOOKUP(AM5,Nennwirk,AI5+1)</f>
        <v>30</v>
      </c>
      <c r="AO5" s="152">
        <f t="shared" ref="AO5:AO10" si="14">INDEX(NennwirkBA,MATCH(U5,NennwirkBA,1)+1,1)</f>
        <v>50</v>
      </c>
      <c r="AP5" s="152">
        <f t="shared" ref="AP5:AP10" si="15">VLOOKUP(AO5,Nennwirk,AI5+1)</f>
        <v>30</v>
      </c>
      <c r="AQ5" s="226">
        <f t="shared" ref="AQ5:AQ10" si="16">AN5+(AP5-AN5)/(AO5-AM5)*(U5-AM5)</f>
        <v>30</v>
      </c>
      <c r="AR5" s="260" t="e">
        <f t="shared" ref="AR5:AR10" si="17">AJ5*AK5*AQ5/1000*MAX(BJ5:BK5)</f>
        <v>#VALUE!</v>
      </c>
      <c r="AS5" s="261">
        <f t="shared" ref="AS5:AS10" si="18">AJ5*AL5*AQ5/1000*BL5</f>
        <v>0</v>
      </c>
      <c r="AT5" s="262" t="e">
        <f>IF(Kriterientabellen!O$79=TRUE,(I5+J5)/V5*AR5+K5/V5*AS5,MAX(AR5:AS5)*BH5)</f>
        <v>#VALUE!</v>
      </c>
      <c r="AU5" s="233" t="str">
        <f>IF(C5=Kriterientabellen!$C$7,IF('LWR Berechnung'!D5&gt;Kriterientabellen!$E$50,INDEX(Meldungen,1,1),""),"")</f>
        <v/>
      </c>
      <c r="AV5" s="155" t="str">
        <f>IF(C5=Kriterientabellen!$C$8,IF(D5&gt;Kriterientabellen!$E$52,IF(H5=Kriterientabellen!$C$15,"",IF((I5+J5)&gt;0,INDEX(Meldungen,2,1),"")),""),"")</f>
        <v/>
      </c>
      <c r="AW5" s="155" t="str">
        <f>IF(C5=Kriterientabellen!$C$8,IF(D5&gt;Kriterientabellen!$E$51,INDEX(Meldungen,3,1),""),"")</f>
        <v/>
      </c>
      <c r="AX5" s="155">
        <f>IF(H5=Kriterientabellen!$C$15,IF(C5=Kriterientabellen!$C$7,3,4),IF(H5=Kriterientabellen!$C$13,2,1))</f>
        <v>1</v>
      </c>
      <c r="AY5" s="155">
        <f t="shared" ref="AY5:AY10" si="19">IF(BJ5=1,1,IF(BK5=1,2,IF(BL5=1,3,3)))</f>
        <v>3</v>
      </c>
      <c r="AZ5" s="155">
        <f t="shared" ref="AZ5:AZ10" si="20">INDEX(BAGroesse,AY5,AX5)*IF(F5&lt;1,FaktorLD,1)</f>
        <v>3600</v>
      </c>
      <c r="BA5" s="160">
        <f t="shared" ref="BA5:BA10" si="21">INDEX(ObergrenzeLWR,AY5,AX5)*IF(F5&lt;1,FaktorLD2,1)</f>
        <v>3700</v>
      </c>
      <c r="BB5" s="155" t="str">
        <f t="shared" ref="BB5:BB10" si="22">IF(E5&gt;AZ5,INDEX(Meldungen,4,1),"")</f>
        <v/>
      </c>
      <c r="BC5" s="155" t="str">
        <f t="shared" ref="BC5:BC10" si="23">IF(E5&gt;BA5,INDEX(Meldungen,5,1),"")</f>
        <v/>
      </c>
      <c r="BD5" s="155" t="str">
        <f>IF(F5&gt;IF(C5=Kriterientabellen!$C$7,Kriterientabellen!$D$50,Kriterientabellen!$D$51),INDEX(Meldungen,6,1),"")</f>
        <v/>
      </c>
      <c r="BE5" s="166">
        <f t="shared" ref="BE5:BE10" si="24">IF(V5=0,1,0)</f>
        <v>1</v>
      </c>
      <c r="BF5" s="163">
        <f t="shared" ref="BF5:BF10" si="25">IF(LEN(AU5&amp;AW5&amp;BC5)+BE5&gt;0,1,0)</f>
        <v>1</v>
      </c>
      <c r="BG5" s="164">
        <f>IF(F5&lt;=Kriterientabellen!$D$43,1,IF(F5&lt;=Kriterientabellen!$D$44,2,IF(F5&lt;=Kriterientabellen!$D$45,3,IF(F5&gt;Kriterientabellen!$D$46,4,3))))</f>
        <v>1</v>
      </c>
      <c r="BH5" s="198">
        <f t="shared" ref="BH5:BH10" si="26">INDEX(LDFaktor,BG5,2)</f>
        <v>0.5</v>
      </c>
      <c r="BI5" s="317" t="e">
        <f t="shared" ref="BI5:BI10" si="27">IF(MIN(AG5,AT5)&gt;KlRunden,IF(Runden=TRUE,IF(U5&gt;100,GrRunden,KlRunden),1),1)</f>
        <v>#VALUE!</v>
      </c>
      <c r="BJ5" s="316">
        <f t="shared" ref="BJ5:BJ10" si="28">IF(I5&gt;0,IF(V5&lt;=MaxMenge,IF(I5/V5&gt;Anteil/100,1,0),IF(I5&gt;Uebermenge,1,0)),0)</f>
        <v>0</v>
      </c>
      <c r="BK5" s="224">
        <f t="shared" ref="BK5:BK10" si="29">IF(J5&gt;0,IF(V5&lt;=MaxMenge,IF(J5/V5&gt;Anteil/100,1,0),IF(J5&gt;Uebermenge,1,0)),0)</f>
        <v>0</v>
      </c>
      <c r="BL5" s="225">
        <f t="shared" ref="BL5:BL10" si="30">IF(K5&gt;0,1,0)</f>
        <v>0</v>
      </c>
      <c r="BM5" s="259" t="str">
        <f>IF(Kriterientabellen!O$79=TRUE,"",IF(SUM(BJ5:BL5)&gt;1,Kriterientabellen!D$85,""))</f>
        <v/>
      </c>
      <c r="BN5" s="281" t="str">
        <f>IF(SUM(BJ5:BL5)&gt;1,IF(I5&gt;MaxMenge,Kriterientabellen!D$86,""),"")</f>
        <v/>
      </c>
      <c r="BO5" s="305" t="str">
        <f>IF(AH5=2,IF(I5&gt;0,IF(D5&gt;Kriterientabellen!E$53,Kriterientabellen!D$87,""),""),"")</f>
        <v/>
      </c>
      <c r="BP5" s="307">
        <f>IF(ISERROR(IF(VLOOKUP(A5,'Abklärung LWR'!A$5:S$18,19,FALSE)=TRUE,Kriterientabellen!E$93,0)),0,IF(VLOOKUP(A5,'Abklärung LWR'!A$5:S$18,19,FALSE)=TRUE,Kriterientabellen!E$93,0))</f>
        <v>0</v>
      </c>
      <c r="BQ5" s="342">
        <f t="shared" ref="BQ5:BQ10" si="31">IF(BE5=0,1,0)</f>
        <v>0</v>
      </c>
      <c r="BR5" s="335">
        <f t="shared" ref="BR5:BR10" si="32">IF(C5&gt;"",1,0)</f>
        <v>0</v>
      </c>
      <c r="BS5" s="334">
        <f t="shared" ref="BS5:BS10" si="33">IF(D5&gt;0,1,0)</f>
        <v>0</v>
      </c>
      <c r="BT5" s="334">
        <f t="shared" ref="BT5:BT10" si="34">IF(E5&gt;0,1,0)</f>
        <v>0</v>
      </c>
      <c r="BU5" s="334">
        <f t="shared" ref="BU5:BU10" si="35">IF(H5&gt;"",1,0)</f>
        <v>0</v>
      </c>
      <c r="BV5" s="334">
        <f t="shared" ref="BV5:BV10" si="36">IF(BP5=1,5,SUM(BQ5:BU5))</f>
        <v>0</v>
      </c>
      <c r="BW5" s="343" t="str">
        <f>IF(BV5&gt;0,IF(BV5&lt;5,Kriterientabellen!$D$101,""),"")</f>
        <v/>
      </c>
    </row>
    <row r="6" spans="1:75" s="56" customFormat="1" ht="65.25" customHeight="1" x14ac:dyDescent="0.2">
      <c r="A6" s="310">
        <f>IF('Abklärung LWR'!A6&lt;&gt;0,'Abklärung LWR'!A6,0)</f>
        <v>0</v>
      </c>
      <c r="B6" s="562">
        <f>'Abklärung LWR'!B6</f>
        <v>0</v>
      </c>
      <c r="C6" s="587"/>
      <c r="D6" s="130"/>
      <c r="E6" s="131"/>
      <c r="F6" s="301">
        <f t="shared" ref="F6" si="37">IF(E6=0,0,(I6+J6+K6)/E6)</f>
        <v>0</v>
      </c>
      <c r="G6" s="194"/>
      <c r="H6" s="193"/>
      <c r="I6" s="230"/>
      <c r="J6" s="231"/>
      <c r="K6" s="232"/>
      <c r="L6" s="302" t="e">
        <f>IF(BP6=1,Kriterientabellen!H$93,MROUND(IF(BF6=0,IF(H6=Kriterientabellen!$C$15,'LWR Berechnung'!AT6,'LWR Berechnung'!AG6),""),BI6))</f>
        <v>#VALUE!</v>
      </c>
      <c r="M6" s="300" t="str">
        <f>IF(AND(A6=0,B6=0,BP6&lt;&gt;1,BW6="",BW6&amp;BO6&amp;BN6&amp;BM6&amp;AU6&amp;AV6&amp;AW6&amp;BB6&amp;BC6&amp;BD6=""),"",IF(AND(A6=0,BP6&lt;&gt;1,BW6="",BW6&amp;BO6&amp;BN6&amp;BM6&amp;AU6&amp;AV6&amp;AW6&amp;BB6&amp;BC6&amp;BD6=""),"Keine Berechnung erforderlich, da keine LWR-Pflicht und kein freiwilliger LWR vorgesehen (s. Angabe im Blatt 'Abklärung LWR')",IF(BP6=1,Kriterientabellen!C$97,IF(BW6&gt;"",BW6,BW6&amp;BO6&amp;BN6&amp;BM6&amp;AU6&amp;AV6&amp;AW6&amp;BB6&amp;BC6&amp;BD6))))</f>
        <v/>
      </c>
      <c r="N6" s="159"/>
      <c r="O6" s="132"/>
      <c r="P6" s="133"/>
      <c r="Q6" s="134"/>
      <c r="R6" s="135"/>
      <c r="S6" s="303">
        <f>'Abklärung LWR'!K6</f>
        <v>0</v>
      </c>
      <c r="U6" s="243">
        <f>IF(Kriterientabellen!L$79=TRUE,V6,E6)</f>
        <v>0</v>
      </c>
      <c r="V6" s="150">
        <f t="shared" ref="V6" si="38">SUM(I6:K6)</f>
        <v>0</v>
      </c>
      <c r="W6" s="275">
        <f>IF(H6=Kriterientabellen!$C$12,1,IF(H6=Kriterientabellen!$C$13,2,IF(H6=Kriterientabellen!$C$14,3,IF(H6=Kriterientabellen!$C$15,4,0))))</f>
        <v>3</v>
      </c>
      <c r="X6" s="275">
        <f>IF(Kriterientabellen!L$82=TRUE,IF(W6=3,INDEX(Brandfaktor,1,2),INDEX(Brandfaktor,1,1)),INDEX(Brandfaktor,1,1))</f>
        <v>2</v>
      </c>
      <c r="Y6" s="143">
        <f t="shared" si="2"/>
        <v>1</v>
      </c>
      <c r="Z6" s="143">
        <f t="shared" si="3"/>
        <v>0.4</v>
      </c>
      <c r="AA6" s="143">
        <f t="shared" ref="AA6" si="39">VLOOKUP(U6,Zuschlag,2)</f>
        <v>0.67</v>
      </c>
      <c r="AB6" s="196">
        <f>IF(U6&lt;Kriterientabellen!$P$29,Kriterientabellen!$Q$29,IF(U6&gt;=Kriterientabellen!$P$30,Kriterientabellen!$Q$30,0.0000000833*U6*U6*U6-0.0001*U6*U6+0.02417*U6+8.5))</f>
        <v>10</v>
      </c>
      <c r="AC6" s="276">
        <f>IF(AND(H6=Kriterientabellen!C$14,Kriterientabellen!L$82),IF(U6&lt;Kriterientabellen!$P$29,Kriterientabellen!$R$29,IF(U6&gt;=Kriterientabellen!$P$30,Kriterientabellen!$R$31,0.15*U6+15)),IF(U6&lt;Kriterientabellen!$P$29,Kriterientabellen!$R$29,IF(U6&gt;=Kriterientabellen!$P$30,Kriterientabellen!$R$30,0.3*U6)))</f>
        <v>30</v>
      </c>
      <c r="AD6" s="167">
        <f t="shared" ref="AD6" si="40">(U6*X6*(1+AA6)*AB6*AC6/1000)*BJ6</f>
        <v>0</v>
      </c>
      <c r="AE6" s="149">
        <f t="shared" ref="AE6" si="41">(U6*Y6*(1+AA6)*AB6*AC6/1000)*BK6</f>
        <v>0</v>
      </c>
      <c r="AF6" s="149">
        <f t="shared" ref="AF6" si="42">(U6*Z6*(1+AA6)*AB6*AC6/1000)*BL6</f>
        <v>0</v>
      </c>
      <c r="AG6" s="244">
        <f>IF(Kriterientabellen!O$79=TRUE,I6/V6*AD6+J6/V6*AE6+K6/V6*AF6,MAX(AD6:AF6)*BH6)</f>
        <v>0</v>
      </c>
      <c r="AH6" s="218">
        <f>IF(C6=Kriterientabellen!$C$7,1,IF(C6=Kriterientabellen!$C$8,2,0))</f>
        <v>0</v>
      </c>
      <c r="AI6" s="143">
        <f t="shared" ref="AI6" si="43">IF(D6&lt;=6,1,IF(D6=9,2,IF(D6&lt;=12,3,4)))</f>
        <v>1</v>
      </c>
      <c r="AJ6" s="143">
        <f t="shared" ref="AJ6" si="44">IF(U6&lt;250,U6,250)</f>
        <v>0</v>
      </c>
      <c r="AK6" s="143" t="e">
        <f t="shared" ref="AK6" si="45">IF(U6&gt;250,INDEX(Nennbedarf,2,AH6),INDEX(Nennbedarf,1,AH6))</f>
        <v>#VALUE!</v>
      </c>
      <c r="AL6" s="171">
        <f t="shared" ref="AL6" si="46">IF(U6&gt;250,INDEX(Nennbedarf,2,3),INDEX(Nennbedarf,1,3))</f>
        <v>4</v>
      </c>
      <c r="AM6" s="170">
        <f t="shared" ref="AM6" si="47">INDEX(NennwirkBA,MATCH(U6,NennwirkBA,1),1)</f>
        <v>0</v>
      </c>
      <c r="AN6" s="151">
        <f t="shared" ref="AN6" si="48">VLOOKUP(AM6,Nennwirk,AI6+1)</f>
        <v>30</v>
      </c>
      <c r="AO6" s="152">
        <f t="shared" ref="AO6" si="49">INDEX(NennwirkBA,MATCH(U6,NennwirkBA,1)+1,1)</f>
        <v>50</v>
      </c>
      <c r="AP6" s="152">
        <f t="shared" ref="AP6" si="50">VLOOKUP(AO6,Nennwirk,AI6+1)</f>
        <v>30</v>
      </c>
      <c r="AQ6" s="226">
        <f t="shared" ref="AQ6" si="51">AN6+(AP6-AN6)/(AO6-AM6)*(U6-AM6)</f>
        <v>30</v>
      </c>
      <c r="AR6" s="260" t="e">
        <f t="shared" ref="AR6" si="52">AJ6*AK6*AQ6/1000*MAX(BJ6:BK6)</f>
        <v>#VALUE!</v>
      </c>
      <c r="AS6" s="261">
        <f t="shared" ref="AS6" si="53">AJ6*AL6*AQ6/1000*BL6</f>
        <v>0</v>
      </c>
      <c r="AT6" s="262" t="e">
        <f>IF(Kriterientabellen!O$79=TRUE,(I6+J6)/V6*AR6+K6/V6*AS6,MAX(AR6:AS6)*BH6)</f>
        <v>#VALUE!</v>
      </c>
      <c r="AU6" s="233" t="str">
        <f>IF(C6=Kriterientabellen!$C$7,IF('LWR Berechnung'!D6&gt;Kriterientabellen!$E$50,INDEX(Meldungen,1,1),""),"")</f>
        <v/>
      </c>
      <c r="AV6" s="155" t="str">
        <f>IF(C6=Kriterientabellen!$C$8,IF(D6&gt;Kriterientabellen!$E$52,IF(H6=Kriterientabellen!$C$15,"",IF((I6+J6)&gt;0,INDEX(Meldungen,2,1),"")),""),"")</f>
        <v/>
      </c>
      <c r="AW6" s="155" t="str">
        <f>IF(C6=Kriterientabellen!$C$8,IF(D6&gt;Kriterientabellen!$E$51,INDEX(Meldungen,3,1),""),"")</f>
        <v/>
      </c>
      <c r="AX6" s="155">
        <f>IF(H6=Kriterientabellen!$C$15,IF(C6=Kriterientabellen!$C$7,3,4),IF(H6=Kriterientabellen!$C$13,2,1))</f>
        <v>1</v>
      </c>
      <c r="AY6" s="155">
        <f t="shared" ref="AY6" si="54">IF(BJ6=1,1,IF(BK6=1,2,IF(BL6=1,3,3)))</f>
        <v>3</v>
      </c>
      <c r="AZ6" s="155">
        <f t="shared" ref="AZ6" si="55">INDEX(BAGroesse,AY6,AX6)*IF(F6&lt;1,FaktorLD,1)</f>
        <v>3600</v>
      </c>
      <c r="BA6" s="160">
        <f t="shared" ref="BA6" si="56">INDEX(ObergrenzeLWR,AY6,AX6)*IF(F6&lt;1,FaktorLD2,1)</f>
        <v>3700</v>
      </c>
      <c r="BB6" s="155" t="str">
        <f t="shared" ref="BB6" si="57">IF(E6&gt;AZ6,INDEX(Meldungen,4,1),"")</f>
        <v/>
      </c>
      <c r="BC6" s="155" t="str">
        <f t="shared" ref="BC6" si="58">IF(E6&gt;BA6,INDEX(Meldungen,5,1),"")</f>
        <v/>
      </c>
      <c r="BD6" s="155" t="str">
        <f>IF(F6&gt;IF(C6=Kriterientabellen!$C$7,Kriterientabellen!$D$50,Kriterientabellen!$D$51),INDEX(Meldungen,6,1),"")</f>
        <v/>
      </c>
      <c r="BE6" s="166">
        <f t="shared" ref="BE6" si="59">IF(V6=0,1,0)</f>
        <v>1</v>
      </c>
      <c r="BF6" s="163">
        <f t="shared" ref="BF6" si="60">IF(LEN(AU6&amp;AW6&amp;BC6)+BE6&gt;0,1,0)</f>
        <v>1</v>
      </c>
      <c r="BG6" s="164">
        <f>IF(F6&lt;=Kriterientabellen!$D$43,1,IF(F6&lt;=Kriterientabellen!$D$44,2,IF(F6&lt;=Kriterientabellen!$D$45,3,IF(F6&gt;Kriterientabellen!$D$46,4,3))))</f>
        <v>1</v>
      </c>
      <c r="BH6" s="198">
        <f t="shared" ref="BH6" si="61">INDEX(LDFaktor,BG6,2)</f>
        <v>0.5</v>
      </c>
      <c r="BI6" s="317" t="e">
        <f t="shared" ref="BI6" si="62">IF(MIN(AG6,AT6)&gt;KlRunden,IF(Runden=TRUE,IF(U6&gt;100,GrRunden,KlRunden),1),1)</f>
        <v>#VALUE!</v>
      </c>
      <c r="BJ6" s="316">
        <f t="shared" ref="BJ6" si="63">IF(I6&gt;0,IF(V6&lt;=MaxMenge,IF(I6/V6&gt;Anteil/100,1,0),IF(I6&gt;Uebermenge,1,0)),0)</f>
        <v>0</v>
      </c>
      <c r="BK6" s="224">
        <f t="shared" ref="BK6" si="64">IF(J6&gt;0,IF(V6&lt;=MaxMenge,IF(J6/V6&gt;Anteil/100,1,0),IF(J6&gt;Uebermenge,1,0)),0)</f>
        <v>0</v>
      </c>
      <c r="BL6" s="225">
        <f t="shared" ref="BL6" si="65">IF(K6&gt;0,1,0)</f>
        <v>0</v>
      </c>
      <c r="BM6" s="259" t="str">
        <f>IF(Kriterientabellen!O$79=TRUE,"",IF(SUM(BJ6:BL6)&gt;1,Kriterientabellen!D$85,""))</f>
        <v/>
      </c>
      <c r="BN6" s="281" t="str">
        <f>IF(SUM(BJ6:BL6)&gt;1,IF(I6&gt;MaxMenge,Kriterientabellen!D$86,""),"")</f>
        <v/>
      </c>
      <c r="BO6" s="305" t="str">
        <f>IF(AH6=2,IF(I6&gt;0,IF(D6&gt;Kriterientabellen!E$53,Kriterientabellen!D$87,""),""),"")</f>
        <v/>
      </c>
      <c r="BP6" s="307">
        <f>IF(ISERROR(IF(VLOOKUP(A6,'Abklärung LWR'!A$5:S$18,19,FALSE)=TRUE,Kriterientabellen!E$93,0)),0,IF(VLOOKUP(A6,'Abklärung LWR'!A$5:S$18,19,FALSE)=TRUE,Kriterientabellen!E$93,0))</f>
        <v>0</v>
      </c>
      <c r="BQ6" s="342">
        <f t="shared" ref="BQ6" si="66">IF(BE6=0,1,0)</f>
        <v>0</v>
      </c>
      <c r="BR6" s="335">
        <f t="shared" ref="BR6" si="67">IF(C6&gt;"",1,0)</f>
        <v>0</v>
      </c>
      <c r="BS6" s="334">
        <f t="shared" ref="BS6" si="68">IF(D6&gt;0,1,0)</f>
        <v>0</v>
      </c>
      <c r="BT6" s="334">
        <f t="shared" ref="BT6" si="69">IF(E6&gt;0,1,0)</f>
        <v>0</v>
      </c>
      <c r="BU6" s="334">
        <f t="shared" ref="BU6" si="70">IF(H6&gt;"",1,0)</f>
        <v>0</v>
      </c>
      <c r="BV6" s="334">
        <f t="shared" ref="BV6" si="71">IF(BP6=1,5,SUM(BQ6:BU6))</f>
        <v>0</v>
      </c>
      <c r="BW6" s="343" t="str">
        <f>IF(BV6&gt;0,IF(BV6&lt;5,Kriterientabellen!$D$101,""),"")</f>
        <v/>
      </c>
    </row>
    <row r="7" spans="1:75" s="56" customFormat="1" ht="65.25" customHeight="1" x14ac:dyDescent="0.2">
      <c r="A7" s="310">
        <f>IF('Abklärung LWR'!A7&lt;&gt;0,'Abklärung LWR'!A7,0)</f>
        <v>0</v>
      </c>
      <c r="B7" s="562">
        <f>'Abklärung LWR'!B7</f>
        <v>0</v>
      </c>
      <c r="C7" s="587"/>
      <c r="D7" s="130"/>
      <c r="E7" s="131"/>
      <c r="F7" s="301">
        <f t="shared" ref="F7:F19" si="72">IF(E7=0,0,(I7+J7+K7)/E7)</f>
        <v>0</v>
      </c>
      <c r="G7" s="194"/>
      <c r="H7" s="193"/>
      <c r="I7" s="230"/>
      <c r="J7" s="231"/>
      <c r="K7" s="232"/>
      <c r="L7" s="302" t="e">
        <f>IF(BP7=1,Kriterientabellen!H$93,MROUND(IF(BF7=0,IF(H7=Kriterientabellen!$C$15,'LWR Berechnung'!AT7,'LWR Berechnung'!AG7),""),BI7))</f>
        <v>#VALUE!</v>
      </c>
      <c r="M7" s="300" t="str">
        <f>IF(AND(A7=0,B7=0,BP7&lt;&gt;1,BW7="",BW7&amp;BO7&amp;BN7&amp;BM7&amp;AU7&amp;AV7&amp;AW7&amp;BB7&amp;BC7&amp;BD7=""),"",IF(AND(A7=0,BP7&lt;&gt;1,BW7="",BW7&amp;BO7&amp;BN7&amp;BM7&amp;AU7&amp;AV7&amp;AW7&amp;BB7&amp;BC7&amp;BD7=""),"Keine Berechnung erforderlich, da keine LWR-Pflicht und kein freiwilliger LWR vorgesehen (s. Angabe im Blatt 'Abklärung LWR')",IF(BP7=1,Kriterientabellen!C$97,IF(BW7&gt;"",BW7,BW7&amp;BO7&amp;BN7&amp;BM7&amp;AU7&amp;AV7&amp;AW7&amp;BB7&amp;BC7&amp;BD7))))</f>
        <v/>
      </c>
      <c r="N7" s="159"/>
      <c r="O7" s="132"/>
      <c r="P7" s="133"/>
      <c r="Q7" s="134"/>
      <c r="R7" s="135"/>
      <c r="S7" s="303">
        <f>'Abklärung LWR'!K7</f>
        <v>0</v>
      </c>
      <c r="U7" s="243">
        <f>IF(Kriterientabellen!L$79=TRUE,V7,E7)</f>
        <v>0</v>
      </c>
      <c r="V7" s="150">
        <f t="shared" ref="V7" si="73">SUM(I7:K7)</f>
        <v>0</v>
      </c>
      <c r="W7" s="275">
        <f>IF(H7=Kriterientabellen!$C$12,1,IF(H7=Kriterientabellen!$C$13,2,IF(H7=Kriterientabellen!$C$14,3,IF(H7=Kriterientabellen!$C$15,4,0))))</f>
        <v>3</v>
      </c>
      <c r="X7" s="275">
        <f>IF(Kriterientabellen!L$82=TRUE,IF(W7=3,INDEX(Brandfaktor,1,2),INDEX(Brandfaktor,1,1)),INDEX(Brandfaktor,1,1))</f>
        <v>2</v>
      </c>
      <c r="Y7" s="143">
        <f t="shared" si="2"/>
        <v>1</v>
      </c>
      <c r="Z7" s="143">
        <f t="shared" si="3"/>
        <v>0.4</v>
      </c>
      <c r="AA7" s="143">
        <f t="shared" ref="AA7" si="74">VLOOKUP(U7,Zuschlag,2)</f>
        <v>0.67</v>
      </c>
      <c r="AB7" s="196">
        <f>IF(U7&lt;Kriterientabellen!$P$29,Kriterientabellen!$Q$29,IF(U7&gt;=Kriterientabellen!$P$30,Kriterientabellen!$Q$30,0.0000000833*U7*U7*U7-0.0001*U7*U7+0.02417*U7+8.5))</f>
        <v>10</v>
      </c>
      <c r="AC7" s="276">
        <f>IF(AND(H7=Kriterientabellen!C$14,Kriterientabellen!L$82),IF(U7&lt;Kriterientabellen!$P$29,Kriterientabellen!$R$29,IF(U7&gt;=Kriterientabellen!$P$30,Kriterientabellen!$R$31,0.15*U7+15)),IF(U7&lt;Kriterientabellen!$P$29,Kriterientabellen!$R$29,IF(U7&gt;=Kriterientabellen!$P$30,Kriterientabellen!$R$30,0.3*U7)))</f>
        <v>30</v>
      </c>
      <c r="AD7" s="167">
        <f t="shared" ref="AD7" si="75">(U7*X7*(1+AA7)*AB7*AC7/1000)*BJ7</f>
        <v>0</v>
      </c>
      <c r="AE7" s="149">
        <f t="shared" ref="AE7" si="76">(U7*Y7*(1+AA7)*AB7*AC7/1000)*BK7</f>
        <v>0</v>
      </c>
      <c r="AF7" s="149">
        <f t="shared" ref="AF7" si="77">(U7*Z7*(1+AA7)*AB7*AC7/1000)*BL7</f>
        <v>0</v>
      </c>
      <c r="AG7" s="244">
        <f>IF(Kriterientabellen!O$79=TRUE,I7/V7*AD7+J7/V7*AE7+K7/V7*AF7,MAX(AD7:AF7)*BH7)</f>
        <v>0</v>
      </c>
      <c r="AH7" s="218">
        <f>IF(C7=Kriterientabellen!$C$7,1,IF(C7=Kriterientabellen!$C$8,2,0))</f>
        <v>0</v>
      </c>
      <c r="AI7" s="143">
        <f t="shared" ref="AI7" si="78">IF(D7&lt;=6,1,IF(D7=9,2,IF(D7&lt;=12,3,4)))</f>
        <v>1</v>
      </c>
      <c r="AJ7" s="143">
        <f t="shared" ref="AJ7" si="79">IF(U7&lt;250,U7,250)</f>
        <v>0</v>
      </c>
      <c r="AK7" s="143" t="e">
        <f t="shared" ref="AK7" si="80">IF(U7&gt;250,INDEX(Nennbedarf,2,AH7),INDEX(Nennbedarf,1,AH7))</f>
        <v>#VALUE!</v>
      </c>
      <c r="AL7" s="171">
        <f t="shared" ref="AL7" si="81">IF(U7&gt;250,INDEX(Nennbedarf,2,3),INDEX(Nennbedarf,1,3))</f>
        <v>4</v>
      </c>
      <c r="AM7" s="170">
        <f t="shared" ref="AM7" si="82">INDEX(NennwirkBA,MATCH(U7,NennwirkBA,1),1)</f>
        <v>0</v>
      </c>
      <c r="AN7" s="151">
        <f t="shared" ref="AN7" si="83">VLOOKUP(AM7,Nennwirk,AI7+1)</f>
        <v>30</v>
      </c>
      <c r="AO7" s="152">
        <f t="shared" ref="AO7" si="84">INDEX(NennwirkBA,MATCH(U7,NennwirkBA,1)+1,1)</f>
        <v>50</v>
      </c>
      <c r="AP7" s="152">
        <f t="shared" ref="AP7" si="85">VLOOKUP(AO7,Nennwirk,AI7+1)</f>
        <v>30</v>
      </c>
      <c r="AQ7" s="226">
        <f t="shared" ref="AQ7" si="86">AN7+(AP7-AN7)/(AO7-AM7)*(U7-AM7)</f>
        <v>30</v>
      </c>
      <c r="AR7" s="260" t="e">
        <f t="shared" ref="AR7" si="87">AJ7*AK7*AQ7/1000*MAX(BJ7:BK7)</f>
        <v>#VALUE!</v>
      </c>
      <c r="AS7" s="261">
        <f t="shared" ref="AS7" si="88">AJ7*AL7*AQ7/1000*BL7</f>
        <v>0</v>
      </c>
      <c r="AT7" s="262" t="e">
        <f>IF(Kriterientabellen!O$79=TRUE,(I7+J7)/V7*AR7+K7/V7*AS7,MAX(AR7:AS7)*BH7)</f>
        <v>#VALUE!</v>
      </c>
      <c r="AU7" s="233" t="str">
        <f>IF(C7=Kriterientabellen!$C$7,IF('LWR Berechnung'!D7&gt;Kriterientabellen!$E$50,INDEX(Meldungen,1,1),""),"")</f>
        <v/>
      </c>
      <c r="AV7" s="155" t="str">
        <f>IF(C7=Kriterientabellen!$C$8,IF(D7&gt;Kriterientabellen!$E$52,IF(H7=Kriterientabellen!$C$15,"",IF((I7+J7)&gt;0,INDEX(Meldungen,2,1),"")),""),"")</f>
        <v/>
      </c>
      <c r="AW7" s="155" t="str">
        <f>IF(C7=Kriterientabellen!$C$8,IF(D7&gt;Kriterientabellen!$E$51,INDEX(Meldungen,3,1),""),"")</f>
        <v/>
      </c>
      <c r="AX7" s="155">
        <f>IF(H7=Kriterientabellen!$C$15,IF(C7=Kriterientabellen!$C$7,3,4),IF(H7=Kriterientabellen!$C$13,2,1))</f>
        <v>1</v>
      </c>
      <c r="AY7" s="155">
        <f t="shared" ref="AY7" si="89">IF(BJ7=1,1,IF(BK7=1,2,IF(BL7=1,3,3)))</f>
        <v>3</v>
      </c>
      <c r="AZ7" s="155">
        <f t="shared" ref="AZ7" si="90">INDEX(BAGroesse,AY7,AX7)*IF(F7&lt;1,FaktorLD,1)</f>
        <v>3600</v>
      </c>
      <c r="BA7" s="160">
        <f t="shared" ref="BA7" si="91">INDEX(ObergrenzeLWR,AY7,AX7)*IF(F7&lt;1,FaktorLD2,1)</f>
        <v>3700</v>
      </c>
      <c r="BB7" s="155" t="str">
        <f t="shared" ref="BB7" si="92">IF(E7&gt;AZ7,INDEX(Meldungen,4,1),"")</f>
        <v/>
      </c>
      <c r="BC7" s="155" t="str">
        <f t="shared" ref="BC7" si="93">IF(E7&gt;BA7,INDEX(Meldungen,5,1),"")</f>
        <v/>
      </c>
      <c r="BD7" s="155" t="str">
        <f>IF(F7&gt;IF(C7=Kriterientabellen!$C$7,Kriterientabellen!$D$50,Kriterientabellen!$D$51),INDEX(Meldungen,6,1),"")</f>
        <v/>
      </c>
      <c r="BE7" s="166">
        <f t="shared" ref="BE7" si="94">IF(V7=0,1,0)</f>
        <v>1</v>
      </c>
      <c r="BF7" s="163">
        <f t="shared" ref="BF7" si="95">IF(LEN(AU7&amp;AW7&amp;BC7)+BE7&gt;0,1,0)</f>
        <v>1</v>
      </c>
      <c r="BG7" s="164">
        <f>IF(F7&lt;=Kriterientabellen!$D$43,1,IF(F7&lt;=Kriterientabellen!$D$44,2,IF(F7&lt;=Kriterientabellen!$D$45,3,IF(F7&gt;Kriterientabellen!$D$46,4,3))))</f>
        <v>1</v>
      </c>
      <c r="BH7" s="198">
        <f t="shared" ref="BH7" si="96">INDEX(LDFaktor,BG7,2)</f>
        <v>0.5</v>
      </c>
      <c r="BI7" s="317" t="e">
        <f t="shared" ref="BI7" si="97">IF(MIN(AG7,AT7)&gt;KlRunden,IF(Runden=TRUE,IF(U7&gt;100,GrRunden,KlRunden),1),1)</f>
        <v>#VALUE!</v>
      </c>
      <c r="BJ7" s="316">
        <f t="shared" ref="BJ7" si="98">IF(I7&gt;0,IF(V7&lt;=MaxMenge,IF(I7/V7&gt;Anteil/100,1,0),IF(I7&gt;Uebermenge,1,0)),0)</f>
        <v>0</v>
      </c>
      <c r="BK7" s="224">
        <f t="shared" ref="BK7" si="99">IF(J7&gt;0,IF(V7&lt;=MaxMenge,IF(J7/V7&gt;Anteil/100,1,0),IF(J7&gt;Uebermenge,1,0)),0)</f>
        <v>0</v>
      </c>
      <c r="BL7" s="225">
        <f t="shared" ref="BL7" si="100">IF(K7&gt;0,1,0)</f>
        <v>0</v>
      </c>
      <c r="BM7" s="259" t="str">
        <f>IF(Kriterientabellen!O$79=TRUE,"",IF(SUM(BJ7:BL7)&gt;1,Kriterientabellen!D$85,""))</f>
        <v/>
      </c>
      <c r="BN7" s="281" t="str">
        <f>IF(SUM(BJ7:BL7)&gt;1,IF(I7&gt;MaxMenge,Kriterientabellen!D$86,""),"")</f>
        <v/>
      </c>
      <c r="BO7" s="305" t="str">
        <f>IF(AH7=2,IF(I7&gt;0,IF(D7&gt;Kriterientabellen!E$53,Kriterientabellen!D$87,""),""),"")</f>
        <v/>
      </c>
      <c r="BP7" s="307">
        <f>IF(ISERROR(IF(VLOOKUP(A7,'Abklärung LWR'!A$5:S$18,19,FALSE)=TRUE,Kriterientabellen!E$93,0)),0,IF(VLOOKUP(A7,'Abklärung LWR'!A$5:S$18,19,FALSE)=TRUE,Kriterientabellen!E$93,0))</f>
        <v>0</v>
      </c>
      <c r="BQ7" s="342">
        <f t="shared" ref="BQ7" si="101">IF(BE7=0,1,0)</f>
        <v>0</v>
      </c>
      <c r="BR7" s="335">
        <f t="shared" ref="BR7" si="102">IF(C7&gt;"",1,0)</f>
        <v>0</v>
      </c>
      <c r="BS7" s="334">
        <f t="shared" ref="BS7" si="103">IF(D7&gt;0,1,0)</f>
        <v>0</v>
      </c>
      <c r="BT7" s="334">
        <f t="shared" ref="BT7" si="104">IF(E7&gt;0,1,0)</f>
        <v>0</v>
      </c>
      <c r="BU7" s="334">
        <f t="shared" ref="BU7" si="105">IF(H7&gt;"",1,0)</f>
        <v>0</v>
      </c>
      <c r="BV7" s="334">
        <f t="shared" ref="BV7" si="106">IF(BP7=1,5,SUM(BQ7:BU7))</f>
        <v>0</v>
      </c>
      <c r="BW7" s="343" t="str">
        <f>IF(BV7&gt;0,IF(BV7&lt;5,Kriterientabellen!$D$101,""),"")</f>
        <v/>
      </c>
    </row>
    <row r="8" spans="1:75" s="56" customFormat="1" ht="65.25" customHeight="1" x14ac:dyDescent="0.2">
      <c r="A8" s="310">
        <f>IF('Abklärung LWR'!A8&lt;&gt;0,'Abklärung LWR'!A8,0)</f>
        <v>0</v>
      </c>
      <c r="B8" s="562">
        <f>'Abklärung LWR'!B8</f>
        <v>0</v>
      </c>
      <c r="C8" s="587"/>
      <c r="D8" s="130"/>
      <c r="E8" s="131"/>
      <c r="F8" s="301">
        <f t="shared" si="72"/>
        <v>0</v>
      </c>
      <c r="G8" s="194"/>
      <c r="H8" s="193"/>
      <c r="I8" s="230"/>
      <c r="J8" s="231"/>
      <c r="K8" s="232"/>
      <c r="L8" s="302" t="e">
        <f>IF(BP8=1,Kriterientabellen!H$93,MROUND(IF(BF8=0,IF(H8=Kriterientabellen!$C$15,'LWR Berechnung'!AT8,'LWR Berechnung'!AG8),""),BI8))</f>
        <v>#VALUE!</v>
      </c>
      <c r="M8" s="300" t="str">
        <f>IF(AND(A8=0,B8=0,BP8&lt;&gt;1,BW8="",BW8&amp;BO8&amp;BN8&amp;BM8&amp;AU8&amp;AV8&amp;AW8&amp;BB8&amp;BC8&amp;BD8=""),"",IF(AND(A8=0,BP8&lt;&gt;1,BW8="",BW8&amp;BO8&amp;BN8&amp;BM8&amp;AU8&amp;AV8&amp;AW8&amp;BB8&amp;BC8&amp;BD8=""),"Keine Berechnung erforderlich, da keine LWR-Pflicht und kein freiwilliger LWR vorgesehen (s. Angabe im Blatt 'Abklärung LWR')",IF(BP8=1,Kriterientabellen!C$97,IF(BW8&gt;"",BW8,BW8&amp;BO8&amp;BN8&amp;BM8&amp;AU8&amp;AV8&amp;AW8&amp;BB8&amp;BC8&amp;BD8))))</f>
        <v/>
      </c>
      <c r="N8" s="159"/>
      <c r="O8" s="132"/>
      <c r="P8" s="133"/>
      <c r="Q8" s="134"/>
      <c r="R8" s="135"/>
      <c r="S8" s="303">
        <f>'Abklärung LWR'!K8</f>
        <v>0</v>
      </c>
      <c r="U8" s="243">
        <f>IF(Kriterientabellen!L$79=TRUE,V8,E8)</f>
        <v>0</v>
      </c>
      <c r="V8" s="150">
        <f t="shared" si="1"/>
        <v>0</v>
      </c>
      <c r="W8" s="275">
        <f>IF(H8=Kriterientabellen!$C$12,1,IF(H8=Kriterientabellen!$C$13,2,IF(H8=Kriterientabellen!$C$14,3,IF(H8=Kriterientabellen!$C$15,4,0))))</f>
        <v>3</v>
      </c>
      <c r="X8" s="275">
        <f>IF(Kriterientabellen!L$82=TRUE,IF(W8=3,INDEX(Brandfaktor,1,2),INDEX(Brandfaktor,1,1)),INDEX(Brandfaktor,1,1))</f>
        <v>2</v>
      </c>
      <c r="Y8" s="143">
        <f t="shared" si="2"/>
        <v>1</v>
      </c>
      <c r="Z8" s="143">
        <f t="shared" si="3"/>
        <v>0.4</v>
      </c>
      <c r="AA8" s="143">
        <f t="shared" si="4"/>
        <v>0.67</v>
      </c>
      <c r="AB8" s="196">
        <f>IF(U8&lt;Kriterientabellen!$P$29,Kriterientabellen!$Q$29,IF(U8&gt;=Kriterientabellen!$P$30,Kriterientabellen!$Q$30,0.0000000833*U8*U8*U8-0.0001*U8*U8+0.02417*U8+8.5))</f>
        <v>10</v>
      </c>
      <c r="AC8" s="276">
        <f>IF(AND(H8=Kriterientabellen!C$14,Kriterientabellen!L$82),IF(U8&lt;Kriterientabellen!$P$29,Kriterientabellen!$R$29,IF(U8&gt;=Kriterientabellen!$P$30,Kriterientabellen!$R$31,0.15*U8+15)),IF(U8&lt;Kriterientabellen!$P$29,Kriterientabellen!$R$29,IF(U8&gt;=Kriterientabellen!$P$30,Kriterientabellen!$R$30,0.3*U8)))</f>
        <v>30</v>
      </c>
      <c r="AD8" s="167">
        <f t="shared" si="5"/>
        <v>0</v>
      </c>
      <c r="AE8" s="149">
        <f t="shared" si="6"/>
        <v>0</v>
      </c>
      <c r="AF8" s="149">
        <f t="shared" si="7"/>
        <v>0</v>
      </c>
      <c r="AG8" s="244">
        <f>IF(Kriterientabellen!O$79=TRUE,I8/V8*AD8+J8/V8*AE8+K8/V8*AF8,MAX(AD8:AF8)*BH8)</f>
        <v>0</v>
      </c>
      <c r="AH8" s="218">
        <f>IF(C8=Kriterientabellen!$C$7,1,IF(C8=Kriterientabellen!$C$8,2,0))</f>
        <v>0</v>
      </c>
      <c r="AI8" s="143">
        <f t="shared" si="8"/>
        <v>1</v>
      </c>
      <c r="AJ8" s="143">
        <f t="shared" si="9"/>
        <v>0</v>
      </c>
      <c r="AK8" s="143" t="e">
        <f t="shared" si="10"/>
        <v>#VALUE!</v>
      </c>
      <c r="AL8" s="171">
        <f t="shared" si="11"/>
        <v>4</v>
      </c>
      <c r="AM8" s="170">
        <f t="shared" si="12"/>
        <v>0</v>
      </c>
      <c r="AN8" s="151">
        <f t="shared" si="13"/>
        <v>30</v>
      </c>
      <c r="AO8" s="152">
        <f t="shared" si="14"/>
        <v>50</v>
      </c>
      <c r="AP8" s="152">
        <f t="shared" si="15"/>
        <v>30</v>
      </c>
      <c r="AQ8" s="226">
        <f t="shared" si="16"/>
        <v>30</v>
      </c>
      <c r="AR8" s="260" t="e">
        <f t="shared" si="17"/>
        <v>#VALUE!</v>
      </c>
      <c r="AS8" s="261">
        <f t="shared" si="18"/>
        <v>0</v>
      </c>
      <c r="AT8" s="262" t="e">
        <f>IF(Kriterientabellen!O$79=TRUE,(I8+J8)/V8*AR8+K8/V8*AS8,MAX(AR8:AS8)*BH8)</f>
        <v>#VALUE!</v>
      </c>
      <c r="AU8" s="233" t="str">
        <f>IF(C8=Kriterientabellen!$C$7,IF('LWR Berechnung'!D8&gt;Kriterientabellen!$E$50,INDEX(Meldungen,1,1),""),"")</f>
        <v/>
      </c>
      <c r="AV8" s="155" t="str">
        <f>IF(C8=Kriterientabellen!$C$8,IF(D8&gt;Kriterientabellen!$E$52,IF(H8=Kriterientabellen!$C$15,"",IF((I8+J8)&gt;0,INDEX(Meldungen,2,1),"")),""),"")</f>
        <v/>
      </c>
      <c r="AW8" s="155" t="str">
        <f>IF(C8=Kriterientabellen!$C$8,IF(D8&gt;Kriterientabellen!$E$51,INDEX(Meldungen,3,1),""),"")</f>
        <v/>
      </c>
      <c r="AX8" s="155">
        <f>IF(H8=Kriterientabellen!$C$15,IF(C8=Kriterientabellen!$C$7,3,4),IF(H8=Kriterientabellen!$C$13,2,1))</f>
        <v>1</v>
      </c>
      <c r="AY8" s="155">
        <f t="shared" si="19"/>
        <v>3</v>
      </c>
      <c r="AZ8" s="155">
        <f t="shared" si="20"/>
        <v>3600</v>
      </c>
      <c r="BA8" s="160">
        <f t="shared" si="21"/>
        <v>3700</v>
      </c>
      <c r="BB8" s="155" t="str">
        <f t="shared" si="22"/>
        <v/>
      </c>
      <c r="BC8" s="155" t="str">
        <f t="shared" si="23"/>
        <v/>
      </c>
      <c r="BD8" s="155" t="str">
        <f>IF(F8&gt;IF(C8=Kriterientabellen!$C$7,Kriterientabellen!$D$50,Kriterientabellen!$D$51),INDEX(Meldungen,6,1),"")</f>
        <v/>
      </c>
      <c r="BE8" s="166">
        <f t="shared" si="24"/>
        <v>1</v>
      </c>
      <c r="BF8" s="163">
        <f t="shared" si="25"/>
        <v>1</v>
      </c>
      <c r="BG8" s="164">
        <f>IF(F8&lt;=Kriterientabellen!$D$43,1,IF(F8&lt;=Kriterientabellen!$D$44,2,IF(F8&lt;=Kriterientabellen!$D$45,3,IF(F8&gt;Kriterientabellen!$D$46,4,3))))</f>
        <v>1</v>
      </c>
      <c r="BH8" s="198">
        <f t="shared" si="26"/>
        <v>0.5</v>
      </c>
      <c r="BI8" s="317" t="e">
        <f t="shared" si="27"/>
        <v>#VALUE!</v>
      </c>
      <c r="BJ8" s="316">
        <f t="shared" si="28"/>
        <v>0</v>
      </c>
      <c r="BK8" s="224">
        <f t="shared" si="29"/>
        <v>0</v>
      </c>
      <c r="BL8" s="225">
        <f t="shared" si="30"/>
        <v>0</v>
      </c>
      <c r="BM8" s="259" t="str">
        <f>IF(Kriterientabellen!O$79=TRUE,"",IF(SUM(BJ8:BL8)&gt;1,Kriterientabellen!D$85,""))</f>
        <v/>
      </c>
      <c r="BN8" s="281" t="str">
        <f>IF(SUM(BJ8:BL8)&gt;1,IF(I8&gt;MaxMenge,Kriterientabellen!D$86,""),"")</f>
        <v/>
      </c>
      <c r="BO8" s="305" t="str">
        <f>IF(AH8=2,IF(I8&gt;0,IF(D8&gt;Kriterientabellen!E$53,Kriterientabellen!D$87,""),""),"")</f>
        <v/>
      </c>
      <c r="BP8" s="307">
        <f>IF(ISERROR(IF(VLOOKUP(A8,'Abklärung LWR'!A$5:S$18,19,FALSE)=TRUE,Kriterientabellen!E$93,0)),0,IF(VLOOKUP(A8,'Abklärung LWR'!A$5:S$18,19,FALSE)=TRUE,Kriterientabellen!E$93,0))</f>
        <v>0</v>
      </c>
      <c r="BQ8" s="342">
        <f t="shared" si="31"/>
        <v>0</v>
      </c>
      <c r="BR8" s="335">
        <f t="shared" si="32"/>
        <v>0</v>
      </c>
      <c r="BS8" s="334">
        <f t="shared" si="33"/>
        <v>0</v>
      </c>
      <c r="BT8" s="334">
        <f t="shared" si="34"/>
        <v>0</v>
      </c>
      <c r="BU8" s="334">
        <f t="shared" si="35"/>
        <v>0</v>
      </c>
      <c r="BV8" s="334">
        <f t="shared" si="36"/>
        <v>0</v>
      </c>
      <c r="BW8" s="343" t="str">
        <f>IF(BV8&gt;0,IF(BV8&lt;5,Kriterientabellen!$D$101,""),"")</f>
        <v/>
      </c>
    </row>
    <row r="9" spans="1:75" s="56" customFormat="1" ht="65.25" customHeight="1" x14ac:dyDescent="0.2">
      <c r="A9" s="310">
        <f>IF('Abklärung LWR'!A9&lt;&gt;0,'Abklärung LWR'!A9,0)</f>
        <v>0</v>
      </c>
      <c r="B9" s="562">
        <f>'Abklärung LWR'!B9</f>
        <v>0</v>
      </c>
      <c r="C9" s="587"/>
      <c r="D9" s="130"/>
      <c r="E9" s="131"/>
      <c r="F9" s="301">
        <f t="shared" si="72"/>
        <v>0</v>
      </c>
      <c r="G9" s="194"/>
      <c r="H9" s="193"/>
      <c r="I9" s="230"/>
      <c r="J9" s="231"/>
      <c r="K9" s="232"/>
      <c r="L9" s="302" t="e">
        <f>IF(BP9=1,Kriterientabellen!H$93,MROUND(IF(BF9=0,IF(H9=Kriterientabellen!$C$15,'LWR Berechnung'!AT9,'LWR Berechnung'!AG9),""),BI9))</f>
        <v>#VALUE!</v>
      </c>
      <c r="M9" s="300" t="str">
        <f>IF(AND(A9=0,B9=0,BP9&lt;&gt;1,BW9="",BW9&amp;BO9&amp;BN9&amp;BM9&amp;AU9&amp;AV9&amp;AW9&amp;BB9&amp;BC9&amp;BD9=""),"",IF(AND(A9=0,BP9&lt;&gt;1,BW9="",BW9&amp;BO9&amp;BN9&amp;BM9&amp;AU9&amp;AV9&amp;AW9&amp;BB9&amp;BC9&amp;BD9=""),"Keine Berechnung erforderlich, da keine LWR-Pflicht und kein freiwilliger LWR vorgesehen (s. Angabe im Blatt 'Abklärung LWR')",IF(BP9=1,Kriterientabellen!C$97,IF(BW9&gt;"",BW9,BW9&amp;BO9&amp;BN9&amp;BM9&amp;AU9&amp;AV9&amp;AW9&amp;BB9&amp;BC9&amp;BD9))))</f>
        <v/>
      </c>
      <c r="N9" s="159"/>
      <c r="O9" s="132"/>
      <c r="P9" s="133"/>
      <c r="Q9" s="134"/>
      <c r="R9" s="135"/>
      <c r="S9" s="303">
        <f>'Abklärung LWR'!K9</f>
        <v>0</v>
      </c>
      <c r="U9" s="243">
        <f>IF(Kriterientabellen!L$79=TRUE,V9,E9)</f>
        <v>0</v>
      </c>
      <c r="V9" s="150">
        <f t="shared" si="1"/>
        <v>0</v>
      </c>
      <c r="W9" s="275">
        <f>IF(H9=Kriterientabellen!$C$12,1,IF(H9=Kriterientabellen!$C$13,2,IF(H9=Kriterientabellen!$C$14,3,IF(H9=Kriterientabellen!$C$15,4,0))))</f>
        <v>3</v>
      </c>
      <c r="X9" s="275">
        <f>IF(Kriterientabellen!L$82=TRUE,IF(W9=3,INDEX(Brandfaktor,1,2),INDEX(Brandfaktor,1,1)),INDEX(Brandfaktor,1,1))</f>
        <v>2</v>
      </c>
      <c r="Y9" s="143">
        <f t="shared" si="2"/>
        <v>1</v>
      </c>
      <c r="Z9" s="143">
        <f t="shared" si="3"/>
        <v>0.4</v>
      </c>
      <c r="AA9" s="143">
        <f t="shared" si="4"/>
        <v>0.67</v>
      </c>
      <c r="AB9" s="196">
        <f>IF(U9&lt;Kriterientabellen!$P$29,Kriterientabellen!$Q$29,IF(U9&gt;=Kriterientabellen!$P$30,Kriterientabellen!$Q$30,0.0000000833*U9*U9*U9-0.0001*U9*U9+0.02417*U9+8.5))</f>
        <v>10</v>
      </c>
      <c r="AC9" s="276">
        <f>IF(AND(H9=Kriterientabellen!C$14,Kriterientabellen!L$82),IF(U9&lt;Kriterientabellen!$P$29,Kriterientabellen!$R$29,IF(U9&gt;=Kriterientabellen!$P$30,Kriterientabellen!$R$31,0.15*U9+15)),IF(U9&lt;Kriterientabellen!$P$29,Kriterientabellen!$R$29,IF(U9&gt;=Kriterientabellen!$P$30,Kriterientabellen!$R$30,0.3*U9)))</f>
        <v>30</v>
      </c>
      <c r="AD9" s="167">
        <f t="shared" si="5"/>
        <v>0</v>
      </c>
      <c r="AE9" s="149">
        <f t="shared" si="6"/>
        <v>0</v>
      </c>
      <c r="AF9" s="149">
        <f t="shared" si="7"/>
        <v>0</v>
      </c>
      <c r="AG9" s="244">
        <f>IF(Kriterientabellen!O$79=TRUE,I9/V9*AD9+J9/V9*AE9+K9/V9*AF9,MAX(AD9:AF9)*BH9)</f>
        <v>0</v>
      </c>
      <c r="AH9" s="218">
        <f>IF(C9=Kriterientabellen!$C$7,1,IF(C9=Kriterientabellen!$C$8,2,0))</f>
        <v>0</v>
      </c>
      <c r="AI9" s="143">
        <f t="shared" si="8"/>
        <v>1</v>
      </c>
      <c r="AJ9" s="143">
        <f t="shared" si="9"/>
        <v>0</v>
      </c>
      <c r="AK9" s="143" t="e">
        <f t="shared" si="10"/>
        <v>#VALUE!</v>
      </c>
      <c r="AL9" s="171">
        <f t="shared" si="11"/>
        <v>4</v>
      </c>
      <c r="AM9" s="170">
        <f t="shared" si="12"/>
        <v>0</v>
      </c>
      <c r="AN9" s="151">
        <f t="shared" si="13"/>
        <v>30</v>
      </c>
      <c r="AO9" s="152">
        <f t="shared" si="14"/>
        <v>50</v>
      </c>
      <c r="AP9" s="152">
        <f t="shared" si="15"/>
        <v>30</v>
      </c>
      <c r="AQ9" s="226">
        <f t="shared" si="16"/>
        <v>30</v>
      </c>
      <c r="AR9" s="260" t="e">
        <f t="shared" si="17"/>
        <v>#VALUE!</v>
      </c>
      <c r="AS9" s="261">
        <f t="shared" si="18"/>
        <v>0</v>
      </c>
      <c r="AT9" s="262" t="e">
        <f>IF(Kriterientabellen!O$79=TRUE,(I9+J9)/V9*AR9+K9/V9*AS9,MAX(AR9:AS9)*BH9)</f>
        <v>#VALUE!</v>
      </c>
      <c r="AU9" s="233" t="str">
        <f>IF(C9=Kriterientabellen!$C$7,IF('LWR Berechnung'!D9&gt;Kriterientabellen!$E$50,INDEX(Meldungen,1,1),""),"")</f>
        <v/>
      </c>
      <c r="AV9" s="155" t="str">
        <f>IF(C9=Kriterientabellen!$C$8,IF(D9&gt;Kriterientabellen!$E$52,IF(H9=Kriterientabellen!$C$15,"",IF((I9+J9)&gt;0,INDEX(Meldungen,2,1),"")),""),"")</f>
        <v/>
      </c>
      <c r="AW9" s="155" t="str">
        <f>IF(C9=Kriterientabellen!$C$8,IF(D9&gt;Kriterientabellen!$E$51,INDEX(Meldungen,3,1),""),"")</f>
        <v/>
      </c>
      <c r="AX9" s="155">
        <f>IF(H9=Kriterientabellen!$C$15,IF(C9=Kriterientabellen!$C$7,3,4),IF(H9=Kriterientabellen!$C$13,2,1))</f>
        <v>1</v>
      </c>
      <c r="AY9" s="155">
        <f t="shared" si="19"/>
        <v>3</v>
      </c>
      <c r="AZ9" s="155">
        <f t="shared" si="20"/>
        <v>3600</v>
      </c>
      <c r="BA9" s="160">
        <f t="shared" si="21"/>
        <v>3700</v>
      </c>
      <c r="BB9" s="155" t="str">
        <f t="shared" si="22"/>
        <v/>
      </c>
      <c r="BC9" s="155" t="str">
        <f t="shared" si="23"/>
        <v/>
      </c>
      <c r="BD9" s="155" t="str">
        <f>IF(F9&gt;IF(C9=Kriterientabellen!$C$7,Kriterientabellen!$D$50,Kriterientabellen!$D$51),INDEX(Meldungen,6,1),"")</f>
        <v/>
      </c>
      <c r="BE9" s="166">
        <f t="shared" si="24"/>
        <v>1</v>
      </c>
      <c r="BF9" s="163">
        <f t="shared" si="25"/>
        <v>1</v>
      </c>
      <c r="BG9" s="164">
        <f>IF(F9&lt;=Kriterientabellen!$D$43,1,IF(F9&lt;=Kriterientabellen!$D$44,2,IF(F9&lt;=Kriterientabellen!$D$45,3,IF(F9&gt;Kriterientabellen!$D$46,4,3))))</f>
        <v>1</v>
      </c>
      <c r="BH9" s="198">
        <f t="shared" si="26"/>
        <v>0.5</v>
      </c>
      <c r="BI9" s="317" t="e">
        <f t="shared" si="27"/>
        <v>#VALUE!</v>
      </c>
      <c r="BJ9" s="316">
        <f t="shared" si="28"/>
        <v>0</v>
      </c>
      <c r="BK9" s="224">
        <f t="shared" si="29"/>
        <v>0</v>
      </c>
      <c r="BL9" s="225">
        <f t="shared" si="30"/>
        <v>0</v>
      </c>
      <c r="BM9" s="259" t="str">
        <f>IF(Kriterientabellen!O$79=TRUE,"",IF(SUM(BJ9:BL9)&gt;1,Kriterientabellen!D$85,""))</f>
        <v/>
      </c>
      <c r="BN9" s="281" t="str">
        <f>IF(SUM(BJ9:BL9)&gt;1,IF(I9&gt;MaxMenge,Kriterientabellen!D$86,""),"")</f>
        <v/>
      </c>
      <c r="BO9" s="305" t="str">
        <f>IF(AH9=2,IF(I9&gt;0,IF(D9&gt;Kriterientabellen!E$53,Kriterientabellen!D$87,""),""),"")</f>
        <v/>
      </c>
      <c r="BP9" s="307">
        <f>IF(ISERROR(IF(VLOOKUP(A9,'Abklärung LWR'!A$5:S$18,19,FALSE)=TRUE,Kriterientabellen!E$93,0)),0,IF(VLOOKUP(A9,'Abklärung LWR'!A$5:S$18,19,FALSE)=TRUE,Kriterientabellen!E$93,0))</f>
        <v>0</v>
      </c>
      <c r="BQ9" s="342">
        <f t="shared" si="31"/>
        <v>0</v>
      </c>
      <c r="BR9" s="335">
        <f t="shared" si="32"/>
        <v>0</v>
      </c>
      <c r="BS9" s="334">
        <f t="shared" si="33"/>
        <v>0</v>
      </c>
      <c r="BT9" s="334">
        <f t="shared" si="34"/>
        <v>0</v>
      </c>
      <c r="BU9" s="334">
        <f t="shared" si="35"/>
        <v>0</v>
      </c>
      <c r="BV9" s="334">
        <f t="shared" si="36"/>
        <v>0</v>
      </c>
      <c r="BW9" s="343" t="str">
        <f>IF(BV9&gt;0,IF(BV9&lt;5,Kriterientabellen!$D$101,""),"")</f>
        <v/>
      </c>
    </row>
    <row r="10" spans="1:75" s="56" customFormat="1" ht="65.25" customHeight="1" x14ac:dyDescent="0.2">
      <c r="A10" s="310">
        <f>IF('Abklärung LWR'!A10&lt;&gt;0,'Abklärung LWR'!A10,0)</f>
        <v>0</v>
      </c>
      <c r="B10" s="562">
        <f>'Abklärung LWR'!B10</f>
        <v>0</v>
      </c>
      <c r="C10" s="587"/>
      <c r="D10" s="130"/>
      <c r="E10" s="131"/>
      <c r="F10" s="301">
        <f t="shared" si="72"/>
        <v>0</v>
      </c>
      <c r="G10" s="194"/>
      <c r="H10" s="193"/>
      <c r="I10" s="230"/>
      <c r="J10" s="231"/>
      <c r="K10" s="232"/>
      <c r="L10" s="302" t="e">
        <f>IF(BP10=1,Kriterientabellen!H$93,MROUND(IF(BF10=0,IF(H10=Kriterientabellen!$C$15,'LWR Berechnung'!AT10,'LWR Berechnung'!AG10),""),BI10))</f>
        <v>#VALUE!</v>
      </c>
      <c r="M10" s="300" t="str">
        <f>IF(AND(A10=0,B10=0,BP10&lt;&gt;1,BW10="",BW10&amp;BO10&amp;BN10&amp;BM10&amp;AU10&amp;AV10&amp;AW10&amp;BB10&amp;BC10&amp;BD10=""),"",IF(AND(A10=0,BP10&lt;&gt;1,BW10="",BW10&amp;BO10&amp;BN10&amp;BM10&amp;AU10&amp;AV10&amp;AW10&amp;BB10&amp;BC10&amp;BD10=""),"Keine Berechnung erforderlich, da keine LWR-Pflicht und kein freiwilliger LWR vorgesehen (s. Angabe im Blatt 'Abklärung LWR')",IF(BP10=1,Kriterientabellen!C$97,IF(BW10&gt;"",BW10,BW10&amp;BO10&amp;BN10&amp;BM10&amp;AU10&amp;AV10&amp;AW10&amp;BB10&amp;BC10&amp;BD10))))</f>
        <v/>
      </c>
      <c r="N10" s="159"/>
      <c r="O10" s="132"/>
      <c r="P10" s="133"/>
      <c r="Q10" s="134"/>
      <c r="R10" s="135"/>
      <c r="S10" s="303">
        <f>'Abklärung LWR'!K10</f>
        <v>0</v>
      </c>
      <c r="U10" s="243">
        <f>IF(Kriterientabellen!L$79=TRUE,V10,E10)</f>
        <v>0</v>
      </c>
      <c r="V10" s="150">
        <f t="shared" si="1"/>
        <v>0</v>
      </c>
      <c r="W10" s="275">
        <f>IF(H10=Kriterientabellen!$C$12,1,IF(H10=Kriterientabellen!$C$13,2,IF(H10=Kriterientabellen!$C$14,3,IF(H10=Kriterientabellen!$C$15,4,0))))</f>
        <v>3</v>
      </c>
      <c r="X10" s="275">
        <f>IF(Kriterientabellen!L$82=TRUE,IF(W10=3,INDEX(Brandfaktor,1,2),INDEX(Brandfaktor,1,1)),INDEX(Brandfaktor,1,1))</f>
        <v>2</v>
      </c>
      <c r="Y10" s="143">
        <f t="shared" si="2"/>
        <v>1</v>
      </c>
      <c r="Z10" s="143">
        <f t="shared" si="3"/>
        <v>0.4</v>
      </c>
      <c r="AA10" s="143">
        <f t="shared" si="4"/>
        <v>0.67</v>
      </c>
      <c r="AB10" s="196">
        <f>IF(U10&lt;Kriterientabellen!$P$29,Kriterientabellen!$Q$29,IF(U10&gt;=Kriterientabellen!$P$30,Kriterientabellen!$Q$30,0.0000000833*U10*U10*U10-0.0001*U10*U10+0.02417*U10+8.5))</f>
        <v>10</v>
      </c>
      <c r="AC10" s="276">
        <f>IF(AND(H10=Kriterientabellen!C$14,Kriterientabellen!L$82),IF(U10&lt;Kriterientabellen!$P$29,Kriterientabellen!$R$29,IF(U10&gt;=Kriterientabellen!$P$30,Kriterientabellen!$R$31,0.15*U10+15)),IF(U10&lt;Kriterientabellen!$P$29,Kriterientabellen!$R$29,IF(U10&gt;=Kriterientabellen!$P$30,Kriterientabellen!$R$30,0.3*U10)))</f>
        <v>30</v>
      </c>
      <c r="AD10" s="167">
        <f t="shared" si="5"/>
        <v>0</v>
      </c>
      <c r="AE10" s="149">
        <f t="shared" si="6"/>
        <v>0</v>
      </c>
      <c r="AF10" s="149">
        <f t="shared" si="7"/>
        <v>0</v>
      </c>
      <c r="AG10" s="244">
        <f>IF(Kriterientabellen!O$79=TRUE,I10/V10*AD10+J10/V10*AE10+K10/V10*AF10,MAX(AD10:AF10)*BH10)</f>
        <v>0</v>
      </c>
      <c r="AH10" s="218">
        <f>IF(C10=Kriterientabellen!$C$7,1,IF(C10=Kriterientabellen!$C$8,2,0))</f>
        <v>0</v>
      </c>
      <c r="AI10" s="143">
        <f t="shared" si="8"/>
        <v>1</v>
      </c>
      <c r="AJ10" s="143">
        <f t="shared" si="9"/>
        <v>0</v>
      </c>
      <c r="AK10" s="143" t="e">
        <f t="shared" si="10"/>
        <v>#VALUE!</v>
      </c>
      <c r="AL10" s="171">
        <f t="shared" si="11"/>
        <v>4</v>
      </c>
      <c r="AM10" s="170">
        <f t="shared" si="12"/>
        <v>0</v>
      </c>
      <c r="AN10" s="151">
        <f t="shared" si="13"/>
        <v>30</v>
      </c>
      <c r="AO10" s="152">
        <f t="shared" si="14"/>
        <v>50</v>
      </c>
      <c r="AP10" s="152">
        <f t="shared" si="15"/>
        <v>30</v>
      </c>
      <c r="AQ10" s="226">
        <f t="shared" si="16"/>
        <v>30</v>
      </c>
      <c r="AR10" s="260" t="e">
        <f t="shared" si="17"/>
        <v>#VALUE!</v>
      </c>
      <c r="AS10" s="261">
        <f t="shared" si="18"/>
        <v>0</v>
      </c>
      <c r="AT10" s="262" t="e">
        <f>IF(Kriterientabellen!O$79=TRUE,(I10+J10)/V10*AR10+K10/V10*AS10,MAX(AR10:AS10)*BH10)</f>
        <v>#VALUE!</v>
      </c>
      <c r="AU10" s="233" t="str">
        <f>IF(C10=Kriterientabellen!$C$7,IF('LWR Berechnung'!D10&gt;Kriterientabellen!$E$50,INDEX(Meldungen,1,1),""),"")</f>
        <v/>
      </c>
      <c r="AV10" s="155" t="str">
        <f>IF(C10=Kriterientabellen!$C$8,IF(D10&gt;Kriterientabellen!$E$52,IF(H10=Kriterientabellen!$C$15,"",IF((I10+J10)&gt;0,INDEX(Meldungen,2,1),"")),""),"")</f>
        <v/>
      </c>
      <c r="AW10" s="155" t="str">
        <f>IF(C10=Kriterientabellen!$C$8,IF(D10&gt;Kriterientabellen!$E$51,INDEX(Meldungen,3,1),""),"")</f>
        <v/>
      </c>
      <c r="AX10" s="155">
        <f>IF(H10=Kriterientabellen!$C$15,IF(C10=Kriterientabellen!$C$7,3,4),IF(H10=Kriterientabellen!$C$13,2,1))</f>
        <v>1</v>
      </c>
      <c r="AY10" s="155">
        <f t="shared" si="19"/>
        <v>3</v>
      </c>
      <c r="AZ10" s="155">
        <f t="shared" si="20"/>
        <v>3600</v>
      </c>
      <c r="BA10" s="160">
        <f t="shared" si="21"/>
        <v>3700</v>
      </c>
      <c r="BB10" s="155" t="str">
        <f t="shared" si="22"/>
        <v/>
      </c>
      <c r="BC10" s="155" t="str">
        <f t="shared" si="23"/>
        <v/>
      </c>
      <c r="BD10" s="155" t="str">
        <f>IF(F10&gt;IF(C10=Kriterientabellen!$C$7,Kriterientabellen!$D$50,Kriterientabellen!$D$51),INDEX(Meldungen,6,1),"")</f>
        <v/>
      </c>
      <c r="BE10" s="166">
        <f t="shared" si="24"/>
        <v>1</v>
      </c>
      <c r="BF10" s="163">
        <f t="shared" si="25"/>
        <v>1</v>
      </c>
      <c r="BG10" s="164">
        <f>IF(F10&lt;=Kriterientabellen!$D$43,1,IF(F10&lt;=Kriterientabellen!$D$44,2,IF(F10&lt;=Kriterientabellen!$D$45,3,IF(F10&gt;Kriterientabellen!$D$46,4,3))))</f>
        <v>1</v>
      </c>
      <c r="BH10" s="198">
        <f t="shared" si="26"/>
        <v>0.5</v>
      </c>
      <c r="BI10" s="317" t="e">
        <f t="shared" si="27"/>
        <v>#VALUE!</v>
      </c>
      <c r="BJ10" s="316">
        <f t="shared" si="28"/>
        <v>0</v>
      </c>
      <c r="BK10" s="224">
        <f t="shared" si="29"/>
        <v>0</v>
      </c>
      <c r="BL10" s="225">
        <f t="shared" si="30"/>
        <v>0</v>
      </c>
      <c r="BM10" s="259" t="str">
        <f>IF(Kriterientabellen!O$79=TRUE,"",IF(SUM(BJ10:BL10)&gt;1,Kriterientabellen!D$85,""))</f>
        <v/>
      </c>
      <c r="BN10" s="281" t="str">
        <f>IF(SUM(BJ10:BL10)&gt;1,IF(I10&gt;MaxMenge,Kriterientabellen!D$86,""),"")</f>
        <v/>
      </c>
      <c r="BO10" s="305" t="str">
        <f>IF(AH10=2,IF(I10&gt;0,IF(D10&gt;Kriterientabellen!E$53,Kriterientabellen!D$87,""),""),"")</f>
        <v/>
      </c>
      <c r="BP10" s="307">
        <f>IF(ISERROR(IF(VLOOKUP(A10,'Abklärung LWR'!A$5:S$18,19,FALSE)=TRUE,Kriterientabellen!E$93,0)),0,IF(VLOOKUP(A10,'Abklärung LWR'!A$5:S$18,19,FALSE)=TRUE,Kriterientabellen!E$93,0))</f>
        <v>0</v>
      </c>
      <c r="BQ10" s="342">
        <f t="shared" si="31"/>
        <v>0</v>
      </c>
      <c r="BR10" s="335">
        <f t="shared" si="32"/>
        <v>0</v>
      </c>
      <c r="BS10" s="334">
        <f t="shared" si="33"/>
        <v>0</v>
      </c>
      <c r="BT10" s="334">
        <f t="shared" si="34"/>
        <v>0</v>
      </c>
      <c r="BU10" s="334">
        <f t="shared" si="35"/>
        <v>0</v>
      </c>
      <c r="BV10" s="334">
        <f t="shared" si="36"/>
        <v>0</v>
      </c>
      <c r="BW10" s="343" t="str">
        <f>IF(BV10&gt;0,IF(BV10&lt;5,Kriterientabellen!$D$101,""),"")</f>
        <v/>
      </c>
    </row>
    <row r="11" spans="1:75" s="56" customFormat="1" ht="65.25" customHeight="1" x14ac:dyDescent="0.2">
      <c r="A11" s="310">
        <f>IF('Abklärung LWR'!A11&lt;&gt;0,'Abklärung LWR'!A11,0)</f>
        <v>0</v>
      </c>
      <c r="B11" s="562">
        <f>'Abklärung LWR'!B11</f>
        <v>0</v>
      </c>
      <c r="C11" s="587"/>
      <c r="D11" s="130"/>
      <c r="E11" s="131"/>
      <c r="F11" s="301">
        <f t="shared" si="72"/>
        <v>0</v>
      </c>
      <c r="G11" s="194"/>
      <c r="H11" s="193"/>
      <c r="I11" s="230"/>
      <c r="J11" s="231"/>
      <c r="K11" s="232"/>
      <c r="L11" s="302" t="e">
        <f>IF(BP11=1,Kriterientabellen!H$93,MROUND(IF(BF11=0,IF(H11=Kriterientabellen!$C$15,'LWR Berechnung'!AT11,'LWR Berechnung'!AG11),""),BI11))</f>
        <v>#VALUE!</v>
      </c>
      <c r="M11" s="300" t="str">
        <f>IF(AND(A11=0,B11=0,BP11&lt;&gt;1,BW11="",BW11&amp;BO11&amp;BN11&amp;BM11&amp;AU11&amp;AV11&amp;AW11&amp;BB11&amp;BC11&amp;BD11=""),"",IF(AND(A11=0,BP11&lt;&gt;1,BW11="",BW11&amp;BO11&amp;BN11&amp;BM11&amp;AU11&amp;AV11&amp;AW11&amp;BB11&amp;BC11&amp;BD11=""),"Keine Berechnung erforderlich, da keine LWR-Pflicht und kein freiwilliger LWR vorgesehen (s. Angabe im Blatt 'Abklärung LWR')",IF(BP11=1,Kriterientabellen!C$97,IF(BW11&gt;"",BW11,BW11&amp;BO11&amp;BN11&amp;BM11&amp;AU11&amp;AV11&amp;AW11&amp;BB11&amp;BC11&amp;BD11))))</f>
        <v/>
      </c>
      <c r="N11" s="159"/>
      <c r="O11" s="132"/>
      <c r="P11" s="133"/>
      <c r="Q11" s="134"/>
      <c r="R11" s="135"/>
      <c r="S11" s="303">
        <f>'Abklärung LWR'!K11</f>
        <v>0</v>
      </c>
      <c r="U11" s="243">
        <f>IF(Kriterientabellen!L$79=TRUE,V11,E11)</f>
        <v>0</v>
      </c>
      <c r="V11" s="150">
        <f t="shared" ref="V11:V18" si="107">SUM(I11:K11)</f>
        <v>0</v>
      </c>
      <c r="W11" s="275">
        <f>IF(H11=Kriterientabellen!$C$12,1,IF(H11=Kriterientabellen!$C$13,2,IF(H11=Kriterientabellen!$C$14,3,IF(H11=Kriterientabellen!$C$15,4,0))))</f>
        <v>3</v>
      </c>
      <c r="X11" s="275">
        <f>IF(Kriterientabellen!L$82=TRUE,IF(W11=3,INDEX(Brandfaktor,1,2),INDEX(Brandfaktor,1,1)),INDEX(Brandfaktor,1,1))</f>
        <v>2</v>
      </c>
      <c r="Y11" s="143">
        <f t="shared" si="2"/>
        <v>1</v>
      </c>
      <c r="Z11" s="143">
        <f t="shared" si="3"/>
        <v>0.4</v>
      </c>
      <c r="AA11" s="143">
        <f t="shared" ref="AA11:AA18" si="108">VLOOKUP(U11,Zuschlag,2)</f>
        <v>0.67</v>
      </c>
      <c r="AB11" s="196">
        <f>IF(U11&lt;Kriterientabellen!$P$29,Kriterientabellen!$Q$29,IF(U11&gt;=Kriterientabellen!$P$30,Kriterientabellen!$Q$30,0.0000000833*U11*U11*U11-0.0001*U11*U11+0.02417*U11+8.5))</f>
        <v>10</v>
      </c>
      <c r="AC11" s="276">
        <f>IF(AND(H11=Kriterientabellen!C$14,Kriterientabellen!L$82),IF(U11&lt;Kriterientabellen!$P$29,Kriterientabellen!$R$29,IF(U11&gt;=Kriterientabellen!$P$30,Kriterientabellen!$R$31,0.15*U11+15)),IF(U11&lt;Kriterientabellen!$P$29,Kriterientabellen!$R$29,IF(U11&gt;=Kriterientabellen!$P$30,Kriterientabellen!$R$30,0.3*U11)))</f>
        <v>30</v>
      </c>
      <c r="AD11" s="167">
        <f t="shared" ref="AD11:AD18" si="109">(U11*X11*(1+AA11)*AB11*AC11/1000)*BJ11</f>
        <v>0</v>
      </c>
      <c r="AE11" s="149">
        <f t="shared" ref="AE11:AE18" si="110">(U11*Y11*(1+AA11)*AB11*AC11/1000)*BK11</f>
        <v>0</v>
      </c>
      <c r="AF11" s="149">
        <f t="shared" ref="AF11:AF18" si="111">(U11*Z11*(1+AA11)*AB11*AC11/1000)*BL11</f>
        <v>0</v>
      </c>
      <c r="AG11" s="244">
        <f>IF(Kriterientabellen!O$79=TRUE,I11/V11*AD11+J11/V11*AE11+K11/V11*AF11,MAX(AD11:AF11)*BH11)</f>
        <v>0</v>
      </c>
      <c r="AH11" s="218">
        <f>IF(C11=Kriterientabellen!$C$7,1,IF(C11=Kriterientabellen!$C$8,2,0))</f>
        <v>0</v>
      </c>
      <c r="AI11" s="143">
        <f t="shared" ref="AI11:AI18" si="112">IF(D11&lt;=6,1,IF(D11=9,2,IF(D11&lt;=12,3,4)))</f>
        <v>1</v>
      </c>
      <c r="AJ11" s="143">
        <f t="shared" ref="AJ11:AJ18" si="113">IF(U11&lt;250,U11,250)</f>
        <v>0</v>
      </c>
      <c r="AK11" s="143" t="e">
        <f t="shared" ref="AK11:AK18" si="114">IF(U11&gt;250,INDEX(Nennbedarf,2,AH11),INDEX(Nennbedarf,1,AH11))</f>
        <v>#VALUE!</v>
      </c>
      <c r="AL11" s="171">
        <f t="shared" ref="AL11:AL18" si="115">IF(U11&gt;250,INDEX(Nennbedarf,2,3),INDEX(Nennbedarf,1,3))</f>
        <v>4</v>
      </c>
      <c r="AM11" s="170">
        <f t="shared" ref="AM11:AM18" si="116">INDEX(NennwirkBA,MATCH(U11,NennwirkBA,1),1)</f>
        <v>0</v>
      </c>
      <c r="AN11" s="151">
        <f t="shared" ref="AN11:AN18" si="117">VLOOKUP(AM11,Nennwirk,AI11+1)</f>
        <v>30</v>
      </c>
      <c r="AO11" s="152">
        <f t="shared" ref="AO11:AO18" si="118">INDEX(NennwirkBA,MATCH(U11,NennwirkBA,1)+1,1)</f>
        <v>50</v>
      </c>
      <c r="AP11" s="152">
        <f t="shared" ref="AP11:AP18" si="119">VLOOKUP(AO11,Nennwirk,AI11+1)</f>
        <v>30</v>
      </c>
      <c r="AQ11" s="226">
        <f t="shared" ref="AQ11:AQ18" si="120">AN11+(AP11-AN11)/(AO11-AM11)*(U11-AM11)</f>
        <v>30</v>
      </c>
      <c r="AR11" s="260" t="e">
        <f t="shared" ref="AR11:AR18" si="121">AJ11*AK11*AQ11/1000*MAX(BJ11:BK11)</f>
        <v>#VALUE!</v>
      </c>
      <c r="AS11" s="261">
        <f t="shared" ref="AS11:AS18" si="122">AJ11*AL11*AQ11/1000*BL11</f>
        <v>0</v>
      </c>
      <c r="AT11" s="262" t="e">
        <f>IF(Kriterientabellen!O$79=TRUE,(I11+J11)/V11*AR11+K11/V11*AS11,MAX(AR11:AS11)*BH11)</f>
        <v>#VALUE!</v>
      </c>
      <c r="AU11" s="233" t="str">
        <f>IF(C11=Kriterientabellen!$C$7,IF('LWR Berechnung'!D11&gt;Kriterientabellen!$E$50,INDEX(Meldungen,1,1),""),"")</f>
        <v/>
      </c>
      <c r="AV11" s="155" t="str">
        <f>IF(C11=Kriterientabellen!$C$8,IF(D11&gt;Kriterientabellen!$E$52,IF(H11=Kriterientabellen!$C$15,"",IF((I11+J11)&gt;0,INDEX(Meldungen,2,1),"")),""),"")</f>
        <v/>
      </c>
      <c r="AW11" s="155" t="str">
        <f>IF(C11=Kriterientabellen!$C$8,IF(D11&gt;Kriterientabellen!$E$51,INDEX(Meldungen,3,1),""),"")</f>
        <v/>
      </c>
      <c r="AX11" s="155">
        <f>IF(H11=Kriterientabellen!$C$15,IF(C11=Kriterientabellen!$C$7,3,4),IF(H11=Kriterientabellen!$C$13,2,1))</f>
        <v>1</v>
      </c>
      <c r="AY11" s="155">
        <f t="shared" ref="AY11:AY18" si="123">IF(BJ11=1,1,IF(BK11=1,2,IF(BL11=1,3,3)))</f>
        <v>3</v>
      </c>
      <c r="AZ11" s="155">
        <f t="shared" ref="AZ11:AZ18" si="124">INDEX(BAGroesse,AY11,AX11)*IF(F11&lt;1,FaktorLD,1)</f>
        <v>3600</v>
      </c>
      <c r="BA11" s="160">
        <f t="shared" ref="BA11:BA18" si="125">INDEX(ObergrenzeLWR,AY11,AX11)*IF(F11&lt;1,FaktorLD2,1)</f>
        <v>3700</v>
      </c>
      <c r="BB11" s="155" t="str">
        <f t="shared" ref="BB11:BB18" si="126">IF(E11&gt;AZ11,INDEX(Meldungen,4,1),"")</f>
        <v/>
      </c>
      <c r="BC11" s="155" t="str">
        <f t="shared" ref="BC11:BC18" si="127">IF(E11&gt;BA11,INDEX(Meldungen,5,1),"")</f>
        <v/>
      </c>
      <c r="BD11" s="155" t="str">
        <f>IF(F11&gt;IF(C11=Kriterientabellen!$C$7,Kriterientabellen!$D$50,Kriterientabellen!$D$51),INDEX(Meldungen,6,1),"")</f>
        <v/>
      </c>
      <c r="BE11" s="166">
        <f t="shared" ref="BE11:BE18" si="128">IF(V11=0,1,0)</f>
        <v>1</v>
      </c>
      <c r="BF11" s="163">
        <f t="shared" ref="BF11:BF18" si="129">IF(LEN(AU11&amp;AW11&amp;BC11)+BE11&gt;0,1,0)</f>
        <v>1</v>
      </c>
      <c r="BG11" s="164">
        <f>IF(F11&lt;=Kriterientabellen!$D$43,1,IF(F11&lt;=Kriterientabellen!$D$44,2,IF(F11&lt;=Kriterientabellen!$D$45,3,IF(F11&gt;Kriterientabellen!$D$46,4,3))))</f>
        <v>1</v>
      </c>
      <c r="BH11" s="198">
        <f t="shared" ref="BH11:BH18" si="130">INDEX(LDFaktor,BG11,2)</f>
        <v>0.5</v>
      </c>
      <c r="BI11" s="317" t="e">
        <f t="shared" ref="BI11:BI18" si="131">IF(MIN(AG11,AT11)&gt;KlRunden,IF(Runden=TRUE,IF(U11&gt;100,GrRunden,KlRunden),1),1)</f>
        <v>#VALUE!</v>
      </c>
      <c r="BJ11" s="316">
        <f t="shared" ref="BJ11:BJ18" si="132">IF(I11&gt;0,IF(V11&lt;=MaxMenge,IF(I11/V11&gt;Anteil/100,1,0),IF(I11&gt;Uebermenge,1,0)),0)</f>
        <v>0</v>
      </c>
      <c r="BK11" s="224">
        <f t="shared" ref="BK11:BK18" si="133">IF(J11&gt;0,IF(V11&lt;=MaxMenge,IF(J11/V11&gt;Anteil/100,1,0),IF(J11&gt;Uebermenge,1,0)),0)</f>
        <v>0</v>
      </c>
      <c r="BL11" s="225">
        <f t="shared" ref="BL11:BL18" si="134">IF(K11&gt;0,1,0)</f>
        <v>0</v>
      </c>
      <c r="BM11" s="259" t="str">
        <f>IF(Kriterientabellen!O$79=TRUE,"",IF(SUM(BJ11:BL11)&gt;1,Kriterientabellen!D$85,""))</f>
        <v/>
      </c>
      <c r="BN11" s="281" t="str">
        <f>IF(SUM(BJ11:BL11)&gt;1,IF(I11&gt;MaxMenge,Kriterientabellen!D$86,""),"")</f>
        <v/>
      </c>
      <c r="BO11" s="305" t="str">
        <f>IF(AH11=2,IF(I11&gt;0,IF(D11&gt;Kriterientabellen!E$53,Kriterientabellen!D$87,""),""),"")</f>
        <v/>
      </c>
      <c r="BP11" s="307">
        <f>IF(ISERROR(IF(VLOOKUP(A11,'Abklärung LWR'!A$5:S$18,19,FALSE)=TRUE,Kriterientabellen!E$93,0)),0,IF(VLOOKUP(A11,'Abklärung LWR'!A$5:S$18,19,FALSE)=TRUE,Kriterientabellen!E$93,0))</f>
        <v>0</v>
      </c>
      <c r="BQ11" s="342">
        <f t="shared" ref="BQ11:BQ18" si="135">IF(BE11=0,1,0)</f>
        <v>0</v>
      </c>
      <c r="BR11" s="335">
        <f t="shared" ref="BR11:BR18" si="136">IF(C11&gt;"",1,0)</f>
        <v>0</v>
      </c>
      <c r="BS11" s="334">
        <f t="shared" ref="BS11:BS18" si="137">IF(D11&gt;0,1,0)</f>
        <v>0</v>
      </c>
      <c r="BT11" s="334">
        <f t="shared" ref="BT11:BT18" si="138">IF(E11&gt;0,1,0)</f>
        <v>0</v>
      </c>
      <c r="BU11" s="334">
        <f t="shared" ref="BU11:BU18" si="139">IF(H11&gt;"",1,0)</f>
        <v>0</v>
      </c>
      <c r="BV11" s="334">
        <f t="shared" ref="BV11:BV18" si="140">IF(BP11=1,5,SUM(BQ11:BU11))</f>
        <v>0</v>
      </c>
      <c r="BW11" s="343" t="str">
        <f>IF(BV11&gt;0,IF(BV11&lt;5,Kriterientabellen!$D$101,""),"")</f>
        <v/>
      </c>
    </row>
    <row r="12" spans="1:75" s="56" customFormat="1" ht="65.25" customHeight="1" x14ac:dyDescent="0.2">
      <c r="A12" s="310">
        <f>IF('Abklärung LWR'!A12&lt;&gt;0,'Abklärung LWR'!A12,0)</f>
        <v>0</v>
      </c>
      <c r="B12" s="562">
        <f>'Abklärung LWR'!B12</f>
        <v>0</v>
      </c>
      <c r="C12" s="587"/>
      <c r="D12" s="130"/>
      <c r="E12" s="131"/>
      <c r="F12" s="301">
        <f t="shared" si="72"/>
        <v>0</v>
      </c>
      <c r="G12" s="194"/>
      <c r="H12" s="193"/>
      <c r="I12" s="230"/>
      <c r="J12" s="231"/>
      <c r="K12" s="232"/>
      <c r="L12" s="302" t="e">
        <f>IF(BP12=1,Kriterientabellen!H$93,MROUND(IF(BF12=0,IF(H12=Kriterientabellen!$C$15,'LWR Berechnung'!AT12,'LWR Berechnung'!AG12),""),BI12))</f>
        <v>#VALUE!</v>
      </c>
      <c r="M12" s="300" t="str">
        <f>IF(AND(A12=0,B12=0,BP12&lt;&gt;1,BW12="",BW12&amp;BO12&amp;BN12&amp;BM12&amp;AU12&amp;AV12&amp;AW12&amp;BB12&amp;BC12&amp;BD12=""),"",IF(AND(A12=0,BP12&lt;&gt;1,BW12="",BW12&amp;BO12&amp;BN12&amp;BM12&amp;AU12&amp;AV12&amp;AW12&amp;BB12&amp;BC12&amp;BD12=""),"Keine Berechnung erforderlich, da keine LWR-Pflicht und kein freiwilliger LWR vorgesehen (s. Angabe im Blatt 'Abklärung LWR')",IF(BP12=1,Kriterientabellen!C$97,IF(BW12&gt;"",BW12,BW12&amp;BO12&amp;BN12&amp;BM12&amp;AU12&amp;AV12&amp;AW12&amp;BB12&amp;BC12&amp;BD12))))</f>
        <v/>
      </c>
      <c r="N12" s="159"/>
      <c r="O12" s="132"/>
      <c r="P12" s="133"/>
      <c r="Q12" s="134"/>
      <c r="R12" s="135"/>
      <c r="S12" s="303">
        <f>'Abklärung LWR'!K12</f>
        <v>0</v>
      </c>
      <c r="U12" s="243">
        <f>IF(Kriterientabellen!L$79=TRUE,V12,E12)</f>
        <v>0</v>
      </c>
      <c r="V12" s="150">
        <f t="shared" si="107"/>
        <v>0</v>
      </c>
      <c r="W12" s="275">
        <f>IF(H12=Kriterientabellen!$C$12,1,IF(H12=Kriterientabellen!$C$13,2,IF(H12=Kriterientabellen!$C$14,3,IF(H12=Kriterientabellen!$C$15,4,0))))</f>
        <v>3</v>
      </c>
      <c r="X12" s="275">
        <f>IF(Kriterientabellen!L$82=TRUE,IF(W12=3,INDEX(Brandfaktor,1,2),INDEX(Brandfaktor,1,1)),INDEX(Brandfaktor,1,1))</f>
        <v>2</v>
      </c>
      <c r="Y12" s="143">
        <f t="shared" si="2"/>
        <v>1</v>
      </c>
      <c r="Z12" s="143">
        <f t="shared" si="3"/>
        <v>0.4</v>
      </c>
      <c r="AA12" s="143">
        <f t="shared" si="108"/>
        <v>0.67</v>
      </c>
      <c r="AB12" s="196">
        <f>IF(U12&lt;Kriterientabellen!$P$29,Kriterientabellen!$Q$29,IF(U12&gt;=Kriterientabellen!$P$30,Kriterientabellen!$Q$30,0.0000000833*U12*U12*U12-0.0001*U12*U12+0.02417*U12+8.5))</f>
        <v>10</v>
      </c>
      <c r="AC12" s="276">
        <f>IF(AND(H12=Kriterientabellen!C$14,Kriterientabellen!L$82),IF(U12&lt;Kriterientabellen!$P$29,Kriterientabellen!$R$29,IF(U12&gt;=Kriterientabellen!$P$30,Kriterientabellen!$R$31,0.15*U12+15)),IF(U12&lt;Kriterientabellen!$P$29,Kriterientabellen!$R$29,IF(U12&gt;=Kriterientabellen!$P$30,Kriterientabellen!$R$30,0.3*U12)))</f>
        <v>30</v>
      </c>
      <c r="AD12" s="167">
        <f t="shared" si="109"/>
        <v>0</v>
      </c>
      <c r="AE12" s="149">
        <f t="shared" si="110"/>
        <v>0</v>
      </c>
      <c r="AF12" s="149">
        <f t="shared" si="111"/>
        <v>0</v>
      </c>
      <c r="AG12" s="244">
        <f>IF(Kriterientabellen!O$79=TRUE,I12/V12*AD12+J12/V12*AE12+K12/V12*AF12,MAX(AD12:AF12)*BH12)</f>
        <v>0</v>
      </c>
      <c r="AH12" s="218">
        <f>IF(C12=Kriterientabellen!$C$7,1,IF(C12=Kriterientabellen!$C$8,2,0))</f>
        <v>0</v>
      </c>
      <c r="AI12" s="143">
        <f t="shared" si="112"/>
        <v>1</v>
      </c>
      <c r="AJ12" s="143">
        <f t="shared" si="113"/>
        <v>0</v>
      </c>
      <c r="AK12" s="143" t="e">
        <f t="shared" si="114"/>
        <v>#VALUE!</v>
      </c>
      <c r="AL12" s="171">
        <f t="shared" si="115"/>
        <v>4</v>
      </c>
      <c r="AM12" s="170">
        <f t="shared" si="116"/>
        <v>0</v>
      </c>
      <c r="AN12" s="151">
        <f t="shared" si="117"/>
        <v>30</v>
      </c>
      <c r="AO12" s="152">
        <f t="shared" si="118"/>
        <v>50</v>
      </c>
      <c r="AP12" s="152">
        <f t="shared" si="119"/>
        <v>30</v>
      </c>
      <c r="AQ12" s="226">
        <f t="shared" si="120"/>
        <v>30</v>
      </c>
      <c r="AR12" s="260" t="e">
        <f t="shared" si="121"/>
        <v>#VALUE!</v>
      </c>
      <c r="AS12" s="261">
        <f t="shared" si="122"/>
        <v>0</v>
      </c>
      <c r="AT12" s="262" t="e">
        <f>IF(Kriterientabellen!O$79=TRUE,(I12+J12)/V12*AR12+K12/V12*AS12,MAX(AR12:AS12)*BH12)</f>
        <v>#VALUE!</v>
      </c>
      <c r="AU12" s="233" t="str">
        <f>IF(C12=Kriterientabellen!$C$7,IF('LWR Berechnung'!D12&gt;Kriterientabellen!$E$50,INDEX(Meldungen,1,1),""),"")</f>
        <v/>
      </c>
      <c r="AV12" s="155" t="str">
        <f>IF(C12=Kriterientabellen!$C$8,IF(D12&gt;Kriterientabellen!$E$52,IF(H12=Kriterientabellen!$C$15,"",IF((I12+J12)&gt;0,INDEX(Meldungen,2,1),"")),""),"")</f>
        <v/>
      </c>
      <c r="AW12" s="155" t="str">
        <f>IF(C12=Kriterientabellen!$C$8,IF(D12&gt;Kriterientabellen!$E$51,INDEX(Meldungen,3,1),""),"")</f>
        <v/>
      </c>
      <c r="AX12" s="155">
        <f>IF(H12=Kriterientabellen!$C$15,IF(C12=Kriterientabellen!$C$7,3,4),IF(H12=Kriterientabellen!$C$13,2,1))</f>
        <v>1</v>
      </c>
      <c r="AY12" s="155">
        <f t="shared" si="123"/>
        <v>3</v>
      </c>
      <c r="AZ12" s="155">
        <f t="shared" si="124"/>
        <v>3600</v>
      </c>
      <c r="BA12" s="160">
        <f t="shared" si="125"/>
        <v>3700</v>
      </c>
      <c r="BB12" s="155" t="str">
        <f t="shared" si="126"/>
        <v/>
      </c>
      <c r="BC12" s="155" t="str">
        <f t="shared" si="127"/>
        <v/>
      </c>
      <c r="BD12" s="155" t="str">
        <f>IF(F12&gt;IF(C12=Kriterientabellen!$C$7,Kriterientabellen!$D$50,Kriterientabellen!$D$51),INDEX(Meldungen,6,1),"")</f>
        <v/>
      </c>
      <c r="BE12" s="166">
        <f t="shared" si="128"/>
        <v>1</v>
      </c>
      <c r="BF12" s="163">
        <f t="shared" si="129"/>
        <v>1</v>
      </c>
      <c r="BG12" s="164">
        <f>IF(F12&lt;=Kriterientabellen!$D$43,1,IF(F12&lt;=Kriterientabellen!$D$44,2,IF(F12&lt;=Kriterientabellen!$D$45,3,IF(F12&gt;Kriterientabellen!$D$46,4,3))))</f>
        <v>1</v>
      </c>
      <c r="BH12" s="198">
        <f t="shared" si="130"/>
        <v>0.5</v>
      </c>
      <c r="BI12" s="317" t="e">
        <f t="shared" si="131"/>
        <v>#VALUE!</v>
      </c>
      <c r="BJ12" s="316">
        <f t="shared" si="132"/>
        <v>0</v>
      </c>
      <c r="BK12" s="224">
        <f t="shared" si="133"/>
        <v>0</v>
      </c>
      <c r="BL12" s="225">
        <f t="shared" si="134"/>
        <v>0</v>
      </c>
      <c r="BM12" s="259" t="str">
        <f>IF(Kriterientabellen!O$79=TRUE,"",IF(SUM(BJ12:BL12)&gt;1,Kriterientabellen!D$85,""))</f>
        <v/>
      </c>
      <c r="BN12" s="281" t="str">
        <f>IF(SUM(BJ12:BL12)&gt;1,IF(I12&gt;MaxMenge,Kriterientabellen!D$86,""),"")</f>
        <v/>
      </c>
      <c r="BO12" s="305" t="str">
        <f>IF(AH12=2,IF(I12&gt;0,IF(D12&gt;Kriterientabellen!E$53,Kriterientabellen!D$87,""),""),"")</f>
        <v/>
      </c>
      <c r="BP12" s="307">
        <f>IF(ISERROR(IF(VLOOKUP(A12,'Abklärung LWR'!A$5:S$18,19,FALSE)=TRUE,Kriterientabellen!E$93,0)),0,IF(VLOOKUP(A12,'Abklärung LWR'!A$5:S$18,19,FALSE)=TRUE,Kriterientabellen!E$93,0))</f>
        <v>0</v>
      </c>
      <c r="BQ12" s="342">
        <f t="shared" si="135"/>
        <v>0</v>
      </c>
      <c r="BR12" s="335">
        <f t="shared" si="136"/>
        <v>0</v>
      </c>
      <c r="BS12" s="334">
        <f t="shared" si="137"/>
        <v>0</v>
      </c>
      <c r="BT12" s="334">
        <f t="shared" si="138"/>
        <v>0</v>
      </c>
      <c r="BU12" s="334">
        <f t="shared" si="139"/>
        <v>0</v>
      </c>
      <c r="BV12" s="334">
        <f t="shared" si="140"/>
        <v>0</v>
      </c>
      <c r="BW12" s="343" t="str">
        <f>IF(BV12&gt;0,IF(BV12&lt;5,Kriterientabellen!$D$101,""),"")</f>
        <v/>
      </c>
    </row>
    <row r="13" spans="1:75" s="56" customFormat="1" ht="65.25" customHeight="1" x14ac:dyDescent="0.2">
      <c r="A13" s="310">
        <f>IF('Abklärung LWR'!A13&lt;&gt;0,'Abklärung LWR'!A13,0)</f>
        <v>0</v>
      </c>
      <c r="B13" s="562">
        <f>'Abklärung LWR'!B13</f>
        <v>0</v>
      </c>
      <c r="C13" s="587"/>
      <c r="D13" s="130"/>
      <c r="E13" s="131"/>
      <c r="F13" s="301">
        <f t="shared" si="72"/>
        <v>0</v>
      </c>
      <c r="G13" s="194"/>
      <c r="H13" s="193"/>
      <c r="I13" s="230"/>
      <c r="J13" s="231"/>
      <c r="K13" s="232"/>
      <c r="L13" s="302" t="e">
        <f>IF(BP13=1,Kriterientabellen!H$93,MROUND(IF(BF13=0,IF(H13=Kriterientabellen!$C$15,'LWR Berechnung'!AT13,'LWR Berechnung'!AG13),""),BI13))</f>
        <v>#VALUE!</v>
      </c>
      <c r="M13" s="300" t="str">
        <f>IF(AND(A13=0,B13=0,BP13&lt;&gt;1,BW13="",BW13&amp;BO13&amp;BN13&amp;BM13&amp;AU13&amp;AV13&amp;AW13&amp;BB13&amp;BC13&amp;BD13=""),"",IF(AND(A13=0,BP13&lt;&gt;1,BW13="",BW13&amp;BO13&amp;BN13&amp;BM13&amp;AU13&amp;AV13&amp;AW13&amp;BB13&amp;BC13&amp;BD13=""),"Keine Berechnung erforderlich, da keine LWR-Pflicht und kein freiwilliger LWR vorgesehen (s. Angabe im Blatt 'Abklärung LWR')",IF(BP13=1,Kriterientabellen!C$97,IF(BW13&gt;"",BW13,BW13&amp;BO13&amp;BN13&amp;BM13&amp;AU13&amp;AV13&amp;AW13&amp;BB13&amp;BC13&amp;BD13))))</f>
        <v/>
      </c>
      <c r="N13" s="159"/>
      <c r="O13" s="132"/>
      <c r="P13" s="133"/>
      <c r="Q13" s="134"/>
      <c r="R13" s="135"/>
      <c r="S13" s="303">
        <f>'Abklärung LWR'!K13</f>
        <v>0</v>
      </c>
      <c r="U13" s="243">
        <f>IF(Kriterientabellen!L$79=TRUE,V13,E13)</f>
        <v>0</v>
      </c>
      <c r="V13" s="150">
        <f t="shared" si="107"/>
        <v>0</v>
      </c>
      <c r="W13" s="275">
        <f>IF(H13=Kriterientabellen!$C$12,1,IF(H13=Kriterientabellen!$C$13,2,IF(H13=Kriterientabellen!$C$14,3,IF(H13=Kriterientabellen!$C$15,4,0))))</f>
        <v>3</v>
      </c>
      <c r="X13" s="275">
        <f>IF(Kriterientabellen!L$82=TRUE,IF(W13=3,INDEX(Brandfaktor,1,2),INDEX(Brandfaktor,1,1)),INDEX(Brandfaktor,1,1))</f>
        <v>2</v>
      </c>
      <c r="Y13" s="143">
        <f t="shared" si="2"/>
        <v>1</v>
      </c>
      <c r="Z13" s="143">
        <f t="shared" si="3"/>
        <v>0.4</v>
      </c>
      <c r="AA13" s="143">
        <f t="shared" si="108"/>
        <v>0.67</v>
      </c>
      <c r="AB13" s="196">
        <f>IF(U13&lt;Kriterientabellen!$P$29,Kriterientabellen!$Q$29,IF(U13&gt;=Kriterientabellen!$P$30,Kriterientabellen!$Q$30,0.0000000833*U13*U13*U13-0.0001*U13*U13+0.02417*U13+8.5))</f>
        <v>10</v>
      </c>
      <c r="AC13" s="276">
        <f>IF(AND(H13=Kriterientabellen!C$14,Kriterientabellen!L$82),IF(U13&lt;Kriterientabellen!$P$29,Kriterientabellen!$R$29,IF(U13&gt;=Kriterientabellen!$P$30,Kriterientabellen!$R$31,0.15*U13+15)),IF(U13&lt;Kriterientabellen!$P$29,Kriterientabellen!$R$29,IF(U13&gt;=Kriterientabellen!$P$30,Kriterientabellen!$R$30,0.3*U13)))</f>
        <v>30</v>
      </c>
      <c r="AD13" s="167">
        <f t="shared" si="109"/>
        <v>0</v>
      </c>
      <c r="AE13" s="149">
        <f t="shared" si="110"/>
        <v>0</v>
      </c>
      <c r="AF13" s="149">
        <f t="shared" si="111"/>
        <v>0</v>
      </c>
      <c r="AG13" s="244">
        <f>IF(Kriterientabellen!O$79=TRUE,I13/V13*AD13+J13/V13*AE13+K13/V13*AF13,MAX(AD13:AF13)*BH13)</f>
        <v>0</v>
      </c>
      <c r="AH13" s="218">
        <f>IF(C13=Kriterientabellen!$C$7,1,IF(C13=Kriterientabellen!$C$8,2,0))</f>
        <v>0</v>
      </c>
      <c r="AI13" s="143">
        <f t="shared" si="112"/>
        <v>1</v>
      </c>
      <c r="AJ13" s="143">
        <f t="shared" si="113"/>
        <v>0</v>
      </c>
      <c r="AK13" s="143" t="e">
        <f t="shared" si="114"/>
        <v>#VALUE!</v>
      </c>
      <c r="AL13" s="171">
        <f t="shared" si="115"/>
        <v>4</v>
      </c>
      <c r="AM13" s="170">
        <f t="shared" si="116"/>
        <v>0</v>
      </c>
      <c r="AN13" s="151">
        <f t="shared" si="117"/>
        <v>30</v>
      </c>
      <c r="AO13" s="152">
        <f t="shared" si="118"/>
        <v>50</v>
      </c>
      <c r="AP13" s="152">
        <f t="shared" si="119"/>
        <v>30</v>
      </c>
      <c r="AQ13" s="226">
        <f t="shared" si="120"/>
        <v>30</v>
      </c>
      <c r="AR13" s="260" t="e">
        <f t="shared" si="121"/>
        <v>#VALUE!</v>
      </c>
      <c r="AS13" s="261">
        <f t="shared" si="122"/>
        <v>0</v>
      </c>
      <c r="AT13" s="262" t="e">
        <f>IF(Kriterientabellen!O$79=TRUE,(I13+J13)/V13*AR13+K13/V13*AS13,MAX(AR13:AS13)*BH13)</f>
        <v>#VALUE!</v>
      </c>
      <c r="AU13" s="233" t="str">
        <f>IF(C13=Kriterientabellen!$C$7,IF('LWR Berechnung'!D13&gt;Kriterientabellen!$E$50,INDEX(Meldungen,1,1),""),"")</f>
        <v/>
      </c>
      <c r="AV13" s="155" t="str">
        <f>IF(C13=Kriterientabellen!$C$8,IF(D13&gt;Kriterientabellen!$E$52,IF(H13=Kriterientabellen!$C$15,"",IF((I13+J13)&gt;0,INDEX(Meldungen,2,1),"")),""),"")</f>
        <v/>
      </c>
      <c r="AW13" s="155" t="str">
        <f>IF(C13=Kriterientabellen!$C$8,IF(D13&gt;Kriterientabellen!$E$51,INDEX(Meldungen,3,1),""),"")</f>
        <v/>
      </c>
      <c r="AX13" s="155">
        <f>IF(H13=Kriterientabellen!$C$15,IF(C13=Kriterientabellen!$C$7,3,4),IF(H13=Kriterientabellen!$C$13,2,1))</f>
        <v>1</v>
      </c>
      <c r="AY13" s="155">
        <f t="shared" si="123"/>
        <v>3</v>
      </c>
      <c r="AZ13" s="155">
        <f t="shared" si="124"/>
        <v>3600</v>
      </c>
      <c r="BA13" s="160">
        <f t="shared" si="125"/>
        <v>3700</v>
      </c>
      <c r="BB13" s="155" t="str">
        <f t="shared" si="126"/>
        <v/>
      </c>
      <c r="BC13" s="155" t="str">
        <f t="shared" si="127"/>
        <v/>
      </c>
      <c r="BD13" s="155" t="str">
        <f>IF(F13&gt;IF(C13=Kriterientabellen!$C$7,Kriterientabellen!$D$50,Kriterientabellen!$D$51),INDEX(Meldungen,6,1),"")</f>
        <v/>
      </c>
      <c r="BE13" s="166">
        <f t="shared" si="128"/>
        <v>1</v>
      </c>
      <c r="BF13" s="163">
        <f t="shared" si="129"/>
        <v>1</v>
      </c>
      <c r="BG13" s="164">
        <f>IF(F13&lt;=Kriterientabellen!$D$43,1,IF(F13&lt;=Kriterientabellen!$D$44,2,IF(F13&lt;=Kriterientabellen!$D$45,3,IF(F13&gt;Kriterientabellen!$D$46,4,3))))</f>
        <v>1</v>
      </c>
      <c r="BH13" s="198">
        <f t="shared" si="130"/>
        <v>0.5</v>
      </c>
      <c r="BI13" s="317" t="e">
        <f t="shared" si="131"/>
        <v>#VALUE!</v>
      </c>
      <c r="BJ13" s="316">
        <f t="shared" si="132"/>
        <v>0</v>
      </c>
      <c r="BK13" s="224">
        <f t="shared" si="133"/>
        <v>0</v>
      </c>
      <c r="BL13" s="225">
        <f t="shared" si="134"/>
        <v>0</v>
      </c>
      <c r="BM13" s="259" t="str">
        <f>IF(Kriterientabellen!O$79=TRUE,"",IF(SUM(BJ13:BL13)&gt;1,Kriterientabellen!D$85,""))</f>
        <v/>
      </c>
      <c r="BN13" s="281" t="str">
        <f>IF(SUM(BJ13:BL13)&gt;1,IF(I13&gt;MaxMenge,Kriterientabellen!D$86,""),"")</f>
        <v/>
      </c>
      <c r="BO13" s="305" t="str">
        <f>IF(AH13=2,IF(I13&gt;0,IF(D13&gt;Kriterientabellen!E$53,Kriterientabellen!D$87,""),""),"")</f>
        <v/>
      </c>
      <c r="BP13" s="307">
        <f>IF(ISERROR(IF(VLOOKUP(A13,'Abklärung LWR'!A$5:S$18,19,FALSE)=TRUE,Kriterientabellen!E$93,0)),0,IF(VLOOKUP(A13,'Abklärung LWR'!A$5:S$18,19,FALSE)=TRUE,Kriterientabellen!E$93,0))</f>
        <v>0</v>
      </c>
      <c r="BQ13" s="342">
        <f t="shared" si="135"/>
        <v>0</v>
      </c>
      <c r="BR13" s="335">
        <f t="shared" si="136"/>
        <v>0</v>
      </c>
      <c r="BS13" s="334">
        <f t="shared" si="137"/>
        <v>0</v>
      </c>
      <c r="BT13" s="334">
        <f t="shared" si="138"/>
        <v>0</v>
      </c>
      <c r="BU13" s="334">
        <f t="shared" si="139"/>
        <v>0</v>
      </c>
      <c r="BV13" s="334">
        <f t="shared" si="140"/>
        <v>0</v>
      </c>
      <c r="BW13" s="343" t="str">
        <f>IF(BV13&gt;0,IF(BV13&lt;5,Kriterientabellen!$D$101,""),"")</f>
        <v/>
      </c>
    </row>
    <row r="14" spans="1:75" s="56" customFormat="1" ht="65.25" customHeight="1" x14ac:dyDescent="0.2">
      <c r="A14" s="310">
        <f>IF('Abklärung LWR'!A14&lt;&gt;0,'Abklärung LWR'!A14,0)</f>
        <v>0</v>
      </c>
      <c r="B14" s="562">
        <f>'Abklärung LWR'!B14</f>
        <v>0</v>
      </c>
      <c r="C14" s="587"/>
      <c r="D14" s="130"/>
      <c r="E14" s="131"/>
      <c r="F14" s="301">
        <f t="shared" si="72"/>
        <v>0</v>
      </c>
      <c r="G14" s="194"/>
      <c r="H14" s="193"/>
      <c r="I14" s="230"/>
      <c r="J14" s="231"/>
      <c r="K14" s="232"/>
      <c r="L14" s="302" t="e">
        <f>IF(BP14=1,Kriterientabellen!H$93,MROUND(IF(BF14=0,IF(H14=Kriterientabellen!$C$15,'LWR Berechnung'!AT14,'LWR Berechnung'!AG14),""),BI14))</f>
        <v>#VALUE!</v>
      </c>
      <c r="M14" s="300" t="str">
        <f>IF(AND(A14=0,B14=0,BP14&lt;&gt;1,BW14="",BW14&amp;BO14&amp;BN14&amp;BM14&amp;AU14&amp;AV14&amp;AW14&amp;BB14&amp;BC14&amp;BD14=""),"",IF(AND(A14=0,BP14&lt;&gt;1,BW14="",BW14&amp;BO14&amp;BN14&amp;BM14&amp;AU14&amp;AV14&amp;AW14&amp;BB14&amp;BC14&amp;BD14=""),"Keine Berechnung erforderlich, da keine LWR-Pflicht und kein freiwilliger LWR vorgesehen (s. Angabe im Blatt 'Abklärung LWR')",IF(BP14=1,Kriterientabellen!C$97,IF(BW14&gt;"",BW14,BW14&amp;BO14&amp;BN14&amp;BM14&amp;AU14&amp;AV14&amp;AW14&amp;BB14&amp;BC14&amp;BD14))))</f>
        <v/>
      </c>
      <c r="N14" s="159"/>
      <c r="O14" s="132"/>
      <c r="P14" s="133"/>
      <c r="Q14" s="134"/>
      <c r="R14" s="135"/>
      <c r="S14" s="303">
        <f>'Abklärung LWR'!K14</f>
        <v>0</v>
      </c>
      <c r="U14" s="243">
        <f>IF(Kriterientabellen!L$79=TRUE,V14,E14)</f>
        <v>0</v>
      </c>
      <c r="V14" s="150">
        <f t="shared" si="107"/>
        <v>0</v>
      </c>
      <c r="W14" s="275">
        <f>IF(H14=Kriterientabellen!$C$12,1,IF(H14=Kriterientabellen!$C$13,2,IF(H14=Kriterientabellen!$C$14,3,IF(H14=Kriterientabellen!$C$15,4,0))))</f>
        <v>3</v>
      </c>
      <c r="X14" s="275">
        <f>IF(Kriterientabellen!L$82=TRUE,IF(W14=3,INDEX(Brandfaktor,1,2),INDEX(Brandfaktor,1,1)),INDEX(Brandfaktor,1,1))</f>
        <v>2</v>
      </c>
      <c r="Y14" s="143">
        <f t="shared" si="2"/>
        <v>1</v>
      </c>
      <c r="Z14" s="143">
        <f t="shared" si="3"/>
        <v>0.4</v>
      </c>
      <c r="AA14" s="143">
        <f t="shared" si="108"/>
        <v>0.67</v>
      </c>
      <c r="AB14" s="196">
        <f>IF(U14&lt;Kriterientabellen!$P$29,Kriterientabellen!$Q$29,IF(U14&gt;=Kriterientabellen!$P$30,Kriterientabellen!$Q$30,0.0000000833*U14*U14*U14-0.0001*U14*U14+0.02417*U14+8.5))</f>
        <v>10</v>
      </c>
      <c r="AC14" s="276">
        <f>IF(AND(H14=Kriterientabellen!C$14,Kriterientabellen!L$82),IF(U14&lt;Kriterientabellen!$P$29,Kriterientabellen!$R$29,IF(U14&gt;=Kriterientabellen!$P$30,Kriterientabellen!$R$31,0.15*U14+15)),IF(U14&lt;Kriterientabellen!$P$29,Kriterientabellen!$R$29,IF(U14&gt;=Kriterientabellen!$P$30,Kriterientabellen!$R$30,0.3*U14)))</f>
        <v>30</v>
      </c>
      <c r="AD14" s="167">
        <f t="shared" si="109"/>
        <v>0</v>
      </c>
      <c r="AE14" s="149">
        <f t="shared" si="110"/>
        <v>0</v>
      </c>
      <c r="AF14" s="149">
        <f t="shared" si="111"/>
        <v>0</v>
      </c>
      <c r="AG14" s="244">
        <f>IF(Kriterientabellen!O$79=TRUE,I14/V14*AD14+J14/V14*AE14+K14/V14*AF14,MAX(AD14:AF14)*BH14)</f>
        <v>0</v>
      </c>
      <c r="AH14" s="218">
        <f>IF(C14=Kriterientabellen!$C$7,1,IF(C14=Kriterientabellen!$C$8,2,0))</f>
        <v>0</v>
      </c>
      <c r="AI14" s="143">
        <f t="shared" si="112"/>
        <v>1</v>
      </c>
      <c r="AJ14" s="143">
        <f t="shared" si="113"/>
        <v>0</v>
      </c>
      <c r="AK14" s="143" t="e">
        <f t="shared" si="114"/>
        <v>#VALUE!</v>
      </c>
      <c r="AL14" s="171">
        <f t="shared" si="115"/>
        <v>4</v>
      </c>
      <c r="AM14" s="170">
        <f t="shared" si="116"/>
        <v>0</v>
      </c>
      <c r="AN14" s="151">
        <f t="shared" si="117"/>
        <v>30</v>
      </c>
      <c r="AO14" s="152">
        <f t="shared" si="118"/>
        <v>50</v>
      </c>
      <c r="AP14" s="152">
        <f t="shared" si="119"/>
        <v>30</v>
      </c>
      <c r="AQ14" s="226">
        <f t="shared" si="120"/>
        <v>30</v>
      </c>
      <c r="AR14" s="260" t="e">
        <f t="shared" si="121"/>
        <v>#VALUE!</v>
      </c>
      <c r="AS14" s="261">
        <f t="shared" si="122"/>
        <v>0</v>
      </c>
      <c r="AT14" s="262" t="e">
        <f>IF(Kriterientabellen!O$79=TRUE,(I14+J14)/V14*AR14+K14/V14*AS14,MAX(AR14:AS14)*BH14)</f>
        <v>#VALUE!</v>
      </c>
      <c r="AU14" s="233" t="str">
        <f>IF(C14=Kriterientabellen!$C$7,IF('LWR Berechnung'!D14&gt;Kriterientabellen!$E$50,INDEX(Meldungen,1,1),""),"")</f>
        <v/>
      </c>
      <c r="AV14" s="155" t="str">
        <f>IF(C14=Kriterientabellen!$C$8,IF(D14&gt;Kriterientabellen!$E$52,IF(H14=Kriterientabellen!$C$15,"",IF((I14+J14)&gt;0,INDEX(Meldungen,2,1),"")),""),"")</f>
        <v/>
      </c>
      <c r="AW14" s="155" t="str">
        <f>IF(C14=Kriterientabellen!$C$8,IF(D14&gt;Kriterientabellen!$E$51,INDEX(Meldungen,3,1),""),"")</f>
        <v/>
      </c>
      <c r="AX14" s="155">
        <f>IF(H14=Kriterientabellen!$C$15,IF(C14=Kriterientabellen!$C$7,3,4),IF(H14=Kriterientabellen!$C$13,2,1))</f>
        <v>1</v>
      </c>
      <c r="AY14" s="155">
        <f t="shared" si="123"/>
        <v>3</v>
      </c>
      <c r="AZ14" s="155">
        <f t="shared" si="124"/>
        <v>3600</v>
      </c>
      <c r="BA14" s="160">
        <f t="shared" si="125"/>
        <v>3700</v>
      </c>
      <c r="BB14" s="155" t="str">
        <f t="shared" si="126"/>
        <v/>
      </c>
      <c r="BC14" s="155" t="str">
        <f t="shared" si="127"/>
        <v/>
      </c>
      <c r="BD14" s="155" t="str">
        <f>IF(F14&gt;IF(C14=Kriterientabellen!$C$7,Kriterientabellen!$D$50,Kriterientabellen!$D$51),INDEX(Meldungen,6,1),"")</f>
        <v/>
      </c>
      <c r="BE14" s="166">
        <f t="shared" si="128"/>
        <v>1</v>
      </c>
      <c r="BF14" s="163">
        <f t="shared" si="129"/>
        <v>1</v>
      </c>
      <c r="BG14" s="164">
        <f>IF(F14&lt;=Kriterientabellen!$D$43,1,IF(F14&lt;=Kriterientabellen!$D$44,2,IF(F14&lt;=Kriterientabellen!$D$45,3,IF(F14&gt;Kriterientabellen!$D$46,4,3))))</f>
        <v>1</v>
      </c>
      <c r="BH14" s="198">
        <f t="shared" si="130"/>
        <v>0.5</v>
      </c>
      <c r="BI14" s="317" t="e">
        <f t="shared" si="131"/>
        <v>#VALUE!</v>
      </c>
      <c r="BJ14" s="316">
        <f t="shared" si="132"/>
        <v>0</v>
      </c>
      <c r="BK14" s="224">
        <f t="shared" si="133"/>
        <v>0</v>
      </c>
      <c r="BL14" s="225">
        <f t="shared" si="134"/>
        <v>0</v>
      </c>
      <c r="BM14" s="259" t="str">
        <f>IF(Kriterientabellen!O$79=TRUE,"",IF(SUM(BJ14:BL14)&gt;1,Kriterientabellen!D$85,""))</f>
        <v/>
      </c>
      <c r="BN14" s="281" t="str">
        <f>IF(SUM(BJ14:BL14)&gt;1,IF(I14&gt;MaxMenge,Kriterientabellen!D$86,""),"")</f>
        <v/>
      </c>
      <c r="BO14" s="305" t="str">
        <f>IF(AH14=2,IF(I14&gt;0,IF(D14&gt;Kriterientabellen!E$53,Kriterientabellen!D$87,""),""),"")</f>
        <v/>
      </c>
      <c r="BP14" s="307">
        <f>IF(ISERROR(IF(VLOOKUP(A14,'Abklärung LWR'!A$5:S$18,19,FALSE)=TRUE,Kriterientabellen!E$93,0)),0,IF(VLOOKUP(A14,'Abklärung LWR'!A$5:S$18,19,FALSE)=TRUE,Kriterientabellen!E$93,0))</f>
        <v>0</v>
      </c>
      <c r="BQ14" s="342">
        <f t="shared" si="135"/>
        <v>0</v>
      </c>
      <c r="BR14" s="335">
        <f t="shared" si="136"/>
        <v>0</v>
      </c>
      <c r="BS14" s="334">
        <f t="shared" si="137"/>
        <v>0</v>
      </c>
      <c r="BT14" s="334">
        <f t="shared" si="138"/>
        <v>0</v>
      </c>
      <c r="BU14" s="334">
        <f t="shared" si="139"/>
        <v>0</v>
      </c>
      <c r="BV14" s="334">
        <f t="shared" si="140"/>
        <v>0</v>
      </c>
      <c r="BW14" s="343" t="str">
        <f>IF(BV14&gt;0,IF(BV14&lt;5,Kriterientabellen!$D$101,""),"")</f>
        <v/>
      </c>
    </row>
    <row r="15" spans="1:75" s="56" customFormat="1" ht="65.25" customHeight="1" x14ac:dyDescent="0.2">
      <c r="A15" s="310">
        <f>IF('Abklärung LWR'!A15&lt;&gt;0,'Abklärung LWR'!A15,0)</f>
        <v>0</v>
      </c>
      <c r="B15" s="562">
        <f>'Abklärung LWR'!B15</f>
        <v>0</v>
      </c>
      <c r="C15" s="587"/>
      <c r="D15" s="130"/>
      <c r="E15" s="131"/>
      <c r="F15" s="301">
        <f t="shared" si="72"/>
        <v>0</v>
      </c>
      <c r="G15" s="194"/>
      <c r="H15" s="193"/>
      <c r="I15" s="230"/>
      <c r="J15" s="231"/>
      <c r="K15" s="232"/>
      <c r="L15" s="302" t="e">
        <f>IF(BP15=1,Kriterientabellen!H$93,MROUND(IF(BF15=0,IF(H15=Kriterientabellen!$C$15,'LWR Berechnung'!AT15,'LWR Berechnung'!AG15),""),BI15))</f>
        <v>#VALUE!</v>
      </c>
      <c r="M15" s="300" t="str">
        <f>IF(AND(A15=0,B15=0,BP15&lt;&gt;1,BW15="",BW15&amp;BO15&amp;BN15&amp;BM15&amp;AU15&amp;AV15&amp;AW15&amp;BB15&amp;BC15&amp;BD15=""),"",IF(AND(A15=0,BP15&lt;&gt;1,BW15="",BW15&amp;BO15&amp;BN15&amp;BM15&amp;AU15&amp;AV15&amp;AW15&amp;BB15&amp;BC15&amp;BD15=""),"Keine Berechnung erforderlich, da keine LWR-Pflicht und kein freiwilliger LWR vorgesehen (s. Angabe im Blatt 'Abklärung LWR')",IF(BP15=1,Kriterientabellen!C$97,IF(BW15&gt;"",BW15,BW15&amp;BO15&amp;BN15&amp;BM15&amp;AU15&amp;AV15&amp;AW15&amp;BB15&amp;BC15&amp;BD15))))</f>
        <v/>
      </c>
      <c r="N15" s="159"/>
      <c r="O15" s="132"/>
      <c r="P15" s="133"/>
      <c r="Q15" s="134"/>
      <c r="R15" s="135"/>
      <c r="S15" s="303">
        <f>'Abklärung LWR'!K15</f>
        <v>0</v>
      </c>
      <c r="U15" s="243">
        <f>IF(Kriterientabellen!L$79=TRUE,V15,E15)</f>
        <v>0</v>
      </c>
      <c r="V15" s="150">
        <f t="shared" si="107"/>
        <v>0</v>
      </c>
      <c r="W15" s="275">
        <f>IF(H15=Kriterientabellen!$C$12,1,IF(H15=Kriterientabellen!$C$13,2,IF(H15=Kriterientabellen!$C$14,3,IF(H15=Kriterientabellen!$C$15,4,0))))</f>
        <v>3</v>
      </c>
      <c r="X15" s="275">
        <f>IF(Kriterientabellen!L$82=TRUE,IF(W15=3,INDEX(Brandfaktor,1,2),INDEX(Brandfaktor,1,1)),INDEX(Brandfaktor,1,1))</f>
        <v>2</v>
      </c>
      <c r="Y15" s="143">
        <f t="shared" si="2"/>
        <v>1</v>
      </c>
      <c r="Z15" s="143">
        <f t="shared" si="3"/>
        <v>0.4</v>
      </c>
      <c r="AA15" s="143">
        <f t="shared" si="108"/>
        <v>0.67</v>
      </c>
      <c r="AB15" s="196">
        <f>IF(U15&lt;Kriterientabellen!$P$29,Kriterientabellen!$Q$29,IF(U15&gt;=Kriterientabellen!$P$30,Kriterientabellen!$Q$30,0.0000000833*U15*U15*U15-0.0001*U15*U15+0.02417*U15+8.5))</f>
        <v>10</v>
      </c>
      <c r="AC15" s="276">
        <f>IF(AND(H15=Kriterientabellen!C$14,Kriterientabellen!L$82),IF(U15&lt;Kriterientabellen!$P$29,Kriterientabellen!$R$29,IF(U15&gt;=Kriterientabellen!$P$30,Kriterientabellen!$R$31,0.15*U15+15)),IF(U15&lt;Kriterientabellen!$P$29,Kriterientabellen!$R$29,IF(U15&gt;=Kriterientabellen!$P$30,Kriterientabellen!$R$30,0.3*U15)))</f>
        <v>30</v>
      </c>
      <c r="AD15" s="167">
        <f t="shared" si="109"/>
        <v>0</v>
      </c>
      <c r="AE15" s="149">
        <f t="shared" si="110"/>
        <v>0</v>
      </c>
      <c r="AF15" s="149">
        <f t="shared" si="111"/>
        <v>0</v>
      </c>
      <c r="AG15" s="244">
        <f>IF(Kriterientabellen!O$79=TRUE,I15/V15*AD15+J15/V15*AE15+K15/V15*AF15,MAX(AD15:AF15)*BH15)</f>
        <v>0</v>
      </c>
      <c r="AH15" s="218">
        <f>IF(C15=Kriterientabellen!$C$7,1,IF(C15=Kriterientabellen!$C$8,2,0))</f>
        <v>0</v>
      </c>
      <c r="AI15" s="143">
        <f t="shared" si="112"/>
        <v>1</v>
      </c>
      <c r="AJ15" s="143">
        <f t="shared" si="113"/>
        <v>0</v>
      </c>
      <c r="AK15" s="143" t="e">
        <f t="shared" si="114"/>
        <v>#VALUE!</v>
      </c>
      <c r="AL15" s="171">
        <f t="shared" si="115"/>
        <v>4</v>
      </c>
      <c r="AM15" s="170">
        <f t="shared" si="116"/>
        <v>0</v>
      </c>
      <c r="AN15" s="151">
        <f t="shared" si="117"/>
        <v>30</v>
      </c>
      <c r="AO15" s="152">
        <f t="shared" si="118"/>
        <v>50</v>
      </c>
      <c r="AP15" s="152">
        <f t="shared" si="119"/>
        <v>30</v>
      </c>
      <c r="AQ15" s="226">
        <f t="shared" si="120"/>
        <v>30</v>
      </c>
      <c r="AR15" s="260" t="e">
        <f t="shared" si="121"/>
        <v>#VALUE!</v>
      </c>
      <c r="AS15" s="261">
        <f t="shared" si="122"/>
        <v>0</v>
      </c>
      <c r="AT15" s="262" t="e">
        <f>IF(Kriterientabellen!O$79=TRUE,(I15+J15)/V15*AR15+K15/V15*AS15,MAX(AR15:AS15)*BH15)</f>
        <v>#VALUE!</v>
      </c>
      <c r="AU15" s="233" t="str">
        <f>IF(C15=Kriterientabellen!$C$7,IF('LWR Berechnung'!D15&gt;Kriterientabellen!$E$50,INDEX(Meldungen,1,1),""),"")</f>
        <v/>
      </c>
      <c r="AV15" s="155" t="str">
        <f>IF(C15=Kriterientabellen!$C$8,IF(D15&gt;Kriterientabellen!$E$52,IF(H15=Kriterientabellen!$C$15,"",IF((I15+J15)&gt;0,INDEX(Meldungen,2,1),"")),""),"")</f>
        <v/>
      </c>
      <c r="AW15" s="155" t="str">
        <f>IF(C15=Kriterientabellen!$C$8,IF(D15&gt;Kriterientabellen!$E$51,INDEX(Meldungen,3,1),""),"")</f>
        <v/>
      </c>
      <c r="AX15" s="155">
        <f>IF(H15=Kriterientabellen!$C$15,IF(C15=Kriterientabellen!$C$7,3,4),IF(H15=Kriterientabellen!$C$13,2,1))</f>
        <v>1</v>
      </c>
      <c r="AY15" s="155">
        <f t="shared" si="123"/>
        <v>3</v>
      </c>
      <c r="AZ15" s="155">
        <f t="shared" si="124"/>
        <v>3600</v>
      </c>
      <c r="BA15" s="160">
        <f t="shared" si="125"/>
        <v>3700</v>
      </c>
      <c r="BB15" s="155" t="str">
        <f t="shared" si="126"/>
        <v/>
      </c>
      <c r="BC15" s="155" t="str">
        <f t="shared" si="127"/>
        <v/>
      </c>
      <c r="BD15" s="155" t="str">
        <f>IF(F15&gt;IF(C15=Kriterientabellen!$C$7,Kriterientabellen!$D$50,Kriterientabellen!$D$51),INDEX(Meldungen,6,1),"")</f>
        <v/>
      </c>
      <c r="BE15" s="166">
        <f t="shared" si="128"/>
        <v>1</v>
      </c>
      <c r="BF15" s="163">
        <f t="shared" si="129"/>
        <v>1</v>
      </c>
      <c r="BG15" s="164">
        <f>IF(F15&lt;=Kriterientabellen!$D$43,1,IF(F15&lt;=Kriterientabellen!$D$44,2,IF(F15&lt;=Kriterientabellen!$D$45,3,IF(F15&gt;Kriterientabellen!$D$46,4,3))))</f>
        <v>1</v>
      </c>
      <c r="BH15" s="198">
        <f t="shared" si="130"/>
        <v>0.5</v>
      </c>
      <c r="BI15" s="317" t="e">
        <f t="shared" si="131"/>
        <v>#VALUE!</v>
      </c>
      <c r="BJ15" s="316">
        <f t="shared" si="132"/>
        <v>0</v>
      </c>
      <c r="BK15" s="224">
        <f t="shared" si="133"/>
        <v>0</v>
      </c>
      <c r="BL15" s="225">
        <f t="shared" si="134"/>
        <v>0</v>
      </c>
      <c r="BM15" s="259" t="str">
        <f>IF(Kriterientabellen!O$79=TRUE,"",IF(SUM(BJ15:BL15)&gt;1,Kriterientabellen!D$85,""))</f>
        <v/>
      </c>
      <c r="BN15" s="281" t="str">
        <f>IF(SUM(BJ15:BL15)&gt;1,IF(I15&gt;MaxMenge,Kriterientabellen!D$86,""),"")</f>
        <v/>
      </c>
      <c r="BO15" s="305" t="str">
        <f>IF(AH15=2,IF(I15&gt;0,IF(D15&gt;Kriterientabellen!E$53,Kriterientabellen!D$87,""),""),"")</f>
        <v/>
      </c>
      <c r="BP15" s="307">
        <f>IF(ISERROR(IF(VLOOKUP(A15,'Abklärung LWR'!A$5:S$18,19,FALSE)=TRUE,Kriterientabellen!E$93,0)),0,IF(VLOOKUP(A15,'Abklärung LWR'!A$5:S$18,19,FALSE)=TRUE,Kriterientabellen!E$93,0))</f>
        <v>0</v>
      </c>
      <c r="BQ15" s="342">
        <f t="shared" si="135"/>
        <v>0</v>
      </c>
      <c r="BR15" s="335">
        <f t="shared" si="136"/>
        <v>0</v>
      </c>
      <c r="BS15" s="334">
        <f t="shared" si="137"/>
        <v>0</v>
      </c>
      <c r="BT15" s="334">
        <f t="shared" si="138"/>
        <v>0</v>
      </c>
      <c r="BU15" s="334">
        <f t="shared" si="139"/>
        <v>0</v>
      </c>
      <c r="BV15" s="334">
        <f t="shared" si="140"/>
        <v>0</v>
      </c>
      <c r="BW15" s="343" t="str">
        <f>IF(BV15&gt;0,IF(BV15&lt;5,Kriterientabellen!$D$101,""),"")</f>
        <v/>
      </c>
    </row>
    <row r="16" spans="1:75" s="56" customFormat="1" ht="65.25" customHeight="1" x14ac:dyDescent="0.2">
      <c r="A16" s="310">
        <f>IF('Abklärung LWR'!A16&lt;&gt;0,'Abklärung LWR'!A16,0)</f>
        <v>0</v>
      </c>
      <c r="B16" s="562">
        <f>'Abklärung LWR'!B16</f>
        <v>0</v>
      </c>
      <c r="C16" s="587"/>
      <c r="D16" s="130"/>
      <c r="E16" s="131"/>
      <c r="F16" s="301">
        <f t="shared" si="72"/>
        <v>0</v>
      </c>
      <c r="G16" s="194"/>
      <c r="H16" s="193"/>
      <c r="I16" s="230"/>
      <c r="J16" s="231"/>
      <c r="K16" s="232"/>
      <c r="L16" s="302" t="e">
        <f>IF(BP16=1,Kriterientabellen!H$93,MROUND(IF(BF16=0,IF(H16=Kriterientabellen!$C$15,'LWR Berechnung'!AT16,'LWR Berechnung'!AG16),""),BI16))</f>
        <v>#VALUE!</v>
      </c>
      <c r="M16" s="300" t="str">
        <f>IF(AND(A16=0,B16=0,BP16&lt;&gt;1,BW16="",BW16&amp;BO16&amp;BN16&amp;BM16&amp;AU16&amp;AV16&amp;AW16&amp;BB16&amp;BC16&amp;BD16=""),"",IF(AND(A16=0,BP16&lt;&gt;1,BW16="",BW16&amp;BO16&amp;BN16&amp;BM16&amp;AU16&amp;AV16&amp;AW16&amp;BB16&amp;BC16&amp;BD16=""),"Keine Berechnung erforderlich, da keine LWR-Pflicht und kein freiwilliger LWR vorgesehen (s. Angabe im Blatt 'Abklärung LWR')",IF(BP16=1,Kriterientabellen!C$97,IF(BW16&gt;"",BW16,BW16&amp;BO16&amp;BN16&amp;BM16&amp;AU16&amp;AV16&amp;AW16&amp;BB16&amp;BC16&amp;BD16))))</f>
        <v/>
      </c>
      <c r="N16" s="159"/>
      <c r="O16" s="132"/>
      <c r="P16" s="133"/>
      <c r="Q16" s="134"/>
      <c r="R16" s="135"/>
      <c r="S16" s="303">
        <f>'Abklärung LWR'!K16</f>
        <v>0</v>
      </c>
      <c r="U16" s="243">
        <f>IF(Kriterientabellen!L$79=TRUE,V16,E16)</f>
        <v>0</v>
      </c>
      <c r="V16" s="150">
        <f t="shared" si="107"/>
        <v>0</v>
      </c>
      <c r="W16" s="275">
        <f>IF(H16=Kriterientabellen!$C$12,1,IF(H16=Kriterientabellen!$C$13,2,IF(H16=Kriterientabellen!$C$14,3,IF(H16=Kriterientabellen!$C$15,4,0))))</f>
        <v>3</v>
      </c>
      <c r="X16" s="275">
        <f>IF(Kriterientabellen!L$82=TRUE,IF(W16=3,INDEX(Brandfaktor,1,2),INDEX(Brandfaktor,1,1)),INDEX(Brandfaktor,1,1))</f>
        <v>2</v>
      </c>
      <c r="Y16" s="143">
        <f t="shared" si="2"/>
        <v>1</v>
      </c>
      <c r="Z16" s="143">
        <f t="shared" si="3"/>
        <v>0.4</v>
      </c>
      <c r="AA16" s="143">
        <f t="shared" si="108"/>
        <v>0.67</v>
      </c>
      <c r="AB16" s="196">
        <f>IF(U16&lt;Kriterientabellen!$P$29,Kriterientabellen!$Q$29,IF(U16&gt;=Kriterientabellen!$P$30,Kriterientabellen!$Q$30,0.0000000833*U16*U16*U16-0.0001*U16*U16+0.02417*U16+8.5))</f>
        <v>10</v>
      </c>
      <c r="AC16" s="276">
        <f>IF(AND(H16=Kriterientabellen!C$14,Kriterientabellen!L$82),IF(U16&lt;Kriterientabellen!$P$29,Kriterientabellen!$R$29,IF(U16&gt;=Kriterientabellen!$P$30,Kriterientabellen!$R$31,0.15*U16+15)),IF(U16&lt;Kriterientabellen!$P$29,Kriterientabellen!$R$29,IF(U16&gt;=Kriterientabellen!$P$30,Kriterientabellen!$R$30,0.3*U16)))</f>
        <v>30</v>
      </c>
      <c r="AD16" s="167">
        <f t="shared" si="109"/>
        <v>0</v>
      </c>
      <c r="AE16" s="149">
        <f t="shared" si="110"/>
        <v>0</v>
      </c>
      <c r="AF16" s="149">
        <f t="shared" si="111"/>
        <v>0</v>
      </c>
      <c r="AG16" s="244">
        <f>IF(Kriterientabellen!O$79=TRUE,I16/V16*AD16+J16/V16*AE16+K16/V16*AF16,MAX(AD16:AF16)*BH16)</f>
        <v>0</v>
      </c>
      <c r="AH16" s="218">
        <f>IF(C16=Kriterientabellen!$C$7,1,IF(C16=Kriterientabellen!$C$8,2,0))</f>
        <v>0</v>
      </c>
      <c r="AI16" s="143">
        <f t="shared" si="112"/>
        <v>1</v>
      </c>
      <c r="AJ16" s="143">
        <f t="shared" si="113"/>
        <v>0</v>
      </c>
      <c r="AK16" s="143" t="e">
        <f t="shared" si="114"/>
        <v>#VALUE!</v>
      </c>
      <c r="AL16" s="171">
        <f t="shared" si="115"/>
        <v>4</v>
      </c>
      <c r="AM16" s="170">
        <f t="shared" si="116"/>
        <v>0</v>
      </c>
      <c r="AN16" s="151">
        <f t="shared" si="117"/>
        <v>30</v>
      </c>
      <c r="AO16" s="152">
        <f t="shared" si="118"/>
        <v>50</v>
      </c>
      <c r="AP16" s="152">
        <f t="shared" si="119"/>
        <v>30</v>
      </c>
      <c r="AQ16" s="226">
        <f t="shared" si="120"/>
        <v>30</v>
      </c>
      <c r="AR16" s="260" t="e">
        <f t="shared" si="121"/>
        <v>#VALUE!</v>
      </c>
      <c r="AS16" s="261">
        <f t="shared" si="122"/>
        <v>0</v>
      </c>
      <c r="AT16" s="262" t="e">
        <f>IF(Kriterientabellen!O$79=TRUE,(I16+J16)/V16*AR16+K16/V16*AS16,MAX(AR16:AS16)*BH16)</f>
        <v>#VALUE!</v>
      </c>
      <c r="AU16" s="233" t="str">
        <f>IF(C16=Kriterientabellen!$C$7,IF('LWR Berechnung'!D16&gt;Kriterientabellen!$E$50,INDEX(Meldungen,1,1),""),"")</f>
        <v/>
      </c>
      <c r="AV16" s="155" t="str">
        <f>IF(C16=Kriterientabellen!$C$8,IF(D16&gt;Kriterientabellen!$E$52,IF(H16=Kriterientabellen!$C$15,"",IF((I16+J16)&gt;0,INDEX(Meldungen,2,1),"")),""),"")</f>
        <v/>
      </c>
      <c r="AW16" s="155" t="str">
        <f>IF(C16=Kriterientabellen!$C$8,IF(D16&gt;Kriterientabellen!$E$51,INDEX(Meldungen,3,1),""),"")</f>
        <v/>
      </c>
      <c r="AX16" s="155">
        <f>IF(H16=Kriterientabellen!$C$15,IF(C16=Kriterientabellen!$C$7,3,4),IF(H16=Kriterientabellen!$C$13,2,1))</f>
        <v>1</v>
      </c>
      <c r="AY16" s="155">
        <f t="shared" si="123"/>
        <v>3</v>
      </c>
      <c r="AZ16" s="155">
        <f t="shared" si="124"/>
        <v>3600</v>
      </c>
      <c r="BA16" s="160">
        <f t="shared" si="125"/>
        <v>3700</v>
      </c>
      <c r="BB16" s="155" t="str">
        <f t="shared" si="126"/>
        <v/>
      </c>
      <c r="BC16" s="155" t="str">
        <f t="shared" si="127"/>
        <v/>
      </c>
      <c r="BD16" s="155" t="str">
        <f>IF(F16&gt;IF(C16=Kriterientabellen!$C$7,Kriterientabellen!$D$50,Kriterientabellen!$D$51),INDEX(Meldungen,6,1),"")</f>
        <v/>
      </c>
      <c r="BE16" s="166">
        <f t="shared" si="128"/>
        <v>1</v>
      </c>
      <c r="BF16" s="163">
        <f t="shared" si="129"/>
        <v>1</v>
      </c>
      <c r="BG16" s="164">
        <f>IF(F16&lt;=Kriterientabellen!$D$43,1,IF(F16&lt;=Kriterientabellen!$D$44,2,IF(F16&lt;=Kriterientabellen!$D$45,3,IF(F16&gt;Kriterientabellen!$D$46,4,3))))</f>
        <v>1</v>
      </c>
      <c r="BH16" s="198">
        <f t="shared" si="130"/>
        <v>0.5</v>
      </c>
      <c r="BI16" s="317" t="e">
        <f t="shared" si="131"/>
        <v>#VALUE!</v>
      </c>
      <c r="BJ16" s="316">
        <f t="shared" si="132"/>
        <v>0</v>
      </c>
      <c r="BK16" s="224">
        <f t="shared" si="133"/>
        <v>0</v>
      </c>
      <c r="BL16" s="225">
        <f t="shared" si="134"/>
        <v>0</v>
      </c>
      <c r="BM16" s="259" t="str">
        <f>IF(Kriterientabellen!O$79=TRUE,"",IF(SUM(BJ16:BL16)&gt;1,Kriterientabellen!D$85,""))</f>
        <v/>
      </c>
      <c r="BN16" s="281" t="str">
        <f>IF(SUM(BJ16:BL16)&gt;1,IF(I16&gt;MaxMenge,Kriterientabellen!D$86,""),"")</f>
        <v/>
      </c>
      <c r="BO16" s="305" t="str">
        <f>IF(AH16=2,IF(I16&gt;0,IF(D16&gt;Kriterientabellen!E$53,Kriterientabellen!D$87,""),""),"")</f>
        <v/>
      </c>
      <c r="BP16" s="307">
        <f>IF(ISERROR(IF(VLOOKUP(A16,'Abklärung LWR'!A$5:S$18,19,FALSE)=TRUE,Kriterientabellen!E$93,0)),0,IF(VLOOKUP(A16,'Abklärung LWR'!A$5:S$18,19,FALSE)=TRUE,Kriterientabellen!E$93,0))</f>
        <v>0</v>
      </c>
      <c r="BQ16" s="342">
        <f t="shared" si="135"/>
        <v>0</v>
      </c>
      <c r="BR16" s="335">
        <f t="shared" si="136"/>
        <v>0</v>
      </c>
      <c r="BS16" s="334">
        <f t="shared" si="137"/>
        <v>0</v>
      </c>
      <c r="BT16" s="334">
        <f t="shared" si="138"/>
        <v>0</v>
      </c>
      <c r="BU16" s="334">
        <f t="shared" si="139"/>
        <v>0</v>
      </c>
      <c r="BV16" s="334">
        <f t="shared" si="140"/>
        <v>0</v>
      </c>
      <c r="BW16" s="343" t="str">
        <f>IF(BV16&gt;0,IF(BV16&lt;5,Kriterientabellen!$D$101,""),"")</f>
        <v/>
      </c>
    </row>
    <row r="17" spans="1:75" s="56" customFormat="1" ht="65.25" customHeight="1" x14ac:dyDescent="0.2">
      <c r="A17" s="310">
        <f>IF('Abklärung LWR'!A17&lt;&gt;0,'Abklärung LWR'!A17,0)</f>
        <v>0</v>
      </c>
      <c r="B17" s="562">
        <f>'Abklärung LWR'!B17</f>
        <v>0</v>
      </c>
      <c r="C17" s="587"/>
      <c r="D17" s="130"/>
      <c r="E17" s="131"/>
      <c r="F17" s="301">
        <f t="shared" si="72"/>
        <v>0</v>
      </c>
      <c r="G17" s="194"/>
      <c r="H17" s="193"/>
      <c r="I17" s="230"/>
      <c r="J17" s="231"/>
      <c r="K17" s="232"/>
      <c r="L17" s="302" t="e">
        <f>IF(BP17=1,Kriterientabellen!H$93,MROUND(IF(BF17=0,IF(H17=Kriterientabellen!$C$15,'LWR Berechnung'!AT17,'LWR Berechnung'!AG17),""),BI17))</f>
        <v>#VALUE!</v>
      </c>
      <c r="M17" s="300" t="str">
        <f>IF(AND(A17=0,B17=0,BP17&lt;&gt;1,BW17="",BW17&amp;BO17&amp;BN17&amp;BM17&amp;AU17&amp;AV17&amp;AW17&amp;BB17&amp;BC17&amp;BD17=""),"",IF(AND(A17=0,BP17&lt;&gt;1,BW17="",BW17&amp;BO17&amp;BN17&amp;BM17&amp;AU17&amp;AV17&amp;AW17&amp;BB17&amp;BC17&amp;BD17=""),"Keine Berechnung erforderlich, da keine LWR-Pflicht und kein freiwilliger LWR vorgesehen (s. Angabe im Blatt 'Abklärung LWR')",IF(BP17=1,Kriterientabellen!C$97,IF(BW17&gt;"",BW17,BW17&amp;BO17&amp;BN17&amp;BM17&amp;AU17&amp;AV17&amp;AW17&amp;BB17&amp;BC17&amp;BD17))))</f>
        <v/>
      </c>
      <c r="N17" s="159"/>
      <c r="O17" s="132"/>
      <c r="P17" s="133"/>
      <c r="Q17" s="134"/>
      <c r="R17" s="135"/>
      <c r="S17" s="303">
        <f>'Abklärung LWR'!K17</f>
        <v>0</v>
      </c>
      <c r="U17" s="243">
        <f>IF(Kriterientabellen!L$79=TRUE,V17,E17)</f>
        <v>0</v>
      </c>
      <c r="V17" s="150">
        <f t="shared" si="107"/>
        <v>0</v>
      </c>
      <c r="W17" s="275">
        <f>IF(H17=Kriterientabellen!$C$12,1,IF(H17=Kriterientabellen!$C$13,2,IF(H17=Kriterientabellen!$C$14,3,IF(H17=Kriterientabellen!$C$15,4,0))))</f>
        <v>3</v>
      </c>
      <c r="X17" s="275">
        <f>IF(Kriterientabellen!L$82=TRUE,IF(W17=3,INDEX(Brandfaktor,1,2),INDEX(Brandfaktor,1,1)),INDEX(Brandfaktor,1,1))</f>
        <v>2</v>
      </c>
      <c r="Y17" s="143">
        <f t="shared" si="2"/>
        <v>1</v>
      </c>
      <c r="Z17" s="143">
        <f t="shared" si="3"/>
        <v>0.4</v>
      </c>
      <c r="AA17" s="143">
        <f t="shared" si="108"/>
        <v>0.67</v>
      </c>
      <c r="AB17" s="196">
        <f>IF(U17&lt;Kriterientabellen!$P$29,Kriterientabellen!$Q$29,IF(U17&gt;=Kriterientabellen!$P$30,Kriterientabellen!$Q$30,0.0000000833*U17*U17*U17-0.0001*U17*U17+0.02417*U17+8.5))</f>
        <v>10</v>
      </c>
      <c r="AC17" s="276">
        <f>IF(AND(H17=Kriterientabellen!C$14,Kriterientabellen!L$82),IF(U17&lt;Kriterientabellen!$P$29,Kriterientabellen!$R$29,IF(U17&gt;=Kriterientabellen!$P$30,Kriterientabellen!$R$31,0.15*U17+15)),IF(U17&lt;Kriterientabellen!$P$29,Kriterientabellen!$R$29,IF(U17&gt;=Kriterientabellen!$P$30,Kriterientabellen!$R$30,0.3*U17)))</f>
        <v>30</v>
      </c>
      <c r="AD17" s="167">
        <f t="shared" si="109"/>
        <v>0</v>
      </c>
      <c r="AE17" s="149">
        <f t="shared" si="110"/>
        <v>0</v>
      </c>
      <c r="AF17" s="149">
        <f t="shared" si="111"/>
        <v>0</v>
      </c>
      <c r="AG17" s="244">
        <f>IF(Kriterientabellen!O$79=TRUE,I17/V17*AD17+J17/V17*AE17+K17/V17*AF17,MAX(AD17:AF17)*BH17)</f>
        <v>0</v>
      </c>
      <c r="AH17" s="218">
        <f>IF(C17=Kriterientabellen!$C$7,1,IF(C17=Kriterientabellen!$C$8,2,0))</f>
        <v>0</v>
      </c>
      <c r="AI17" s="143">
        <f t="shared" si="112"/>
        <v>1</v>
      </c>
      <c r="AJ17" s="143">
        <f t="shared" si="113"/>
        <v>0</v>
      </c>
      <c r="AK17" s="143" t="e">
        <f t="shared" si="114"/>
        <v>#VALUE!</v>
      </c>
      <c r="AL17" s="171">
        <f t="shared" si="115"/>
        <v>4</v>
      </c>
      <c r="AM17" s="170">
        <f t="shared" si="116"/>
        <v>0</v>
      </c>
      <c r="AN17" s="151">
        <f t="shared" si="117"/>
        <v>30</v>
      </c>
      <c r="AO17" s="152">
        <f t="shared" si="118"/>
        <v>50</v>
      </c>
      <c r="AP17" s="152">
        <f t="shared" si="119"/>
        <v>30</v>
      </c>
      <c r="AQ17" s="226">
        <f t="shared" si="120"/>
        <v>30</v>
      </c>
      <c r="AR17" s="260" t="e">
        <f t="shared" si="121"/>
        <v>#VALUE!</v>
      </c>
      <c r="AS17" s="261">
        <f t="shared" si="122"/>
        <v>0</v>
      </c>
      <c r="AT17" s="262" t="e">
        <f>IF(Kriterientabellen!O$79=TRUE,(I17+J17)/V17*AR17+K17/V17*AS17,MAX(AR17:AS17)*BH17)</f>
        <v>#VALUE!</v>
      </c>
      <c r="AU17" s="233" t="str">
        <f>IF(C17=Kriterientabellen!$C$7,IF('LWR Berechnung'!D17&gt;Kriterientabellen!$E$50,INDEX(Meldungen,1,1),""),"")</f>
        <v/>
      </c>
      <c r="AV17" s="155" t="str">
        <f>IF(C17=Kriterientabellen!$C$8,IF(D17&gt;Kriterientabellen!$E$52,IF(H17=Kriterientabellen!$C$15,"",IF((I17+J17)&gt;0,INDEX(Meldungen,2,1),"")),""),"")</f>
        <v/>
      </c>
      <c r="AW17" s="155" t="str">
        <f>IF(C17=Kriterientabellen!$C$8,IF(D17&gt;Kriterientabellen!$E$51,INDEX(Meldungen,3,1),""),"")</f>
        <v/>
      </c>
      <c r="AX17" s="155">
        <f>IF(H17=Kriterientabellen!$C$15,IF(C17=Kriterientabellen!$C$7,3,4),IF(H17=Kriterientabellen!$C$13,2,1))</f>
        <v>1</v>
      </c>
      <c r="AY17" s="155">
        <f t="shared" si="123"/>
        <v>3</v>
      </c>
      <c r="AZ17" s="155">
        <f t="shared" si="124"/>
        <v>3600</v>
      </c>
      <c r="BA17" s="160">
        <f t="shared" si="125"/>
        <v>3700</v>
      </c>
      <c r="BB17" s="155" t="str">
        <f t="shared" si="126"/>
        <v/>
      </c>
      <c r="BC17" s="155" t="str">
        <f t="shared" si="127"/>
        <v/>
      </c>
      <c r="BD17" s="155" t="str">
        <f>IF(F17&gt;IF(C17=Kriterientabellen!$C$7,Kriterientabellen!$D$50,Kriterientabellen!$D$51),INDEX(Meldungen,6,1),"")</f>
        <v/>
      </c>
      <c r="BE17" s="166">
        <f t="shared" si="128"/>
        <v>1</v>
      </c>
      <c r="BF17" s="163">
        <f t="shared" si="129"/>
        <v>1</v>
      </c>
      <c r="BG17" s="164">
        <f>IF(F17&lt;=Kriterientabellen!$D$43,1,IF(F17&lt;=Kriterientabellen!$D$44,2,IF(F17&lt;=Kriterientabellen!$D$45,3,IF(F17&gt;Kriterientabellen!$D$46,4,3))))</f>
        <v>1</v>
      </c>
      <c r="BH17" s="198">
        <f t="shared" si="130"/>
        <v>0.5</v>
      </c>
      <c r="BI17" s="317" t="e">
        <f t="shared" si="131"/>
        <v>#VALUE!</v>
      </c>
      <c r="BJ17" s="316">
        <f t="shared" si="132"/>
        <v>0</v>
      </c>
      <c r="BK17" s="224">
        <f t="shared" si="133"/>
        <v>0</v>
      </c>
      <c r="BL17" s="225">
        <f t="shared" si="134"/>
        <v>0</v>
      </c>
      <c r="BM17" s="259" t="str">
        <f>IF(Kriterientabellen!O$79=TRUE,"",IF(SUM(BJ17:BL17)&gt;1,Kriterientabellen!D$85,""))</f>
        <v/>
      </c>
      <c r="BN17" s="281" t="str">
        <f>IF(SUM(BJ17:BL17)&gt;1,IF(I17&gt;MaxMenge,Kriterientabellen!D$86,""),"")</f>
        <v/>
      </c>
      <c r="BO17" s="305" t="str">
        <f>IF(AH17=2,IF(I17&gt;0,IF(D17&gt;Kriterientabellen!E$53,Kriterientabellen!D$87,""),""),"")</f>
        <v/>
      </c>
      <c r="BP17" s="307">
        <f>IF(ISERROR(IF(VLOOKUP(A17,'Abklärung LWR'!A$5:S$18,19,FALSE)=TRUE,Kriterientabellen!E$93,0)),0,IF(VLOOKUP(A17,'Abklärung LWR'!A$5:S$18,19,FALSE)=TRUE,Kriterientabellen!E$93,0))</f>
        <v>0</v>
      </c>
      <c r="BQ17" s="342">
        <f t="shared" si="135"/>
        <v>0</v>
      </c>
      <c r="BR17" s="335">
        <f t="shared" si="136"/>
        <v>0</v>
      </c>
      <c r="BS17" s="334">
        <f t="shared" si="137"/>
        <v>0</v>
      </c>
      <c r="BT17" s="334">
        <f t="shared" si="138"/>
        <v>0</v>
      </c>
      <c r="BU17" s="334">
        <f t="shared" si="139"/>
        <v>0</v>
      </c>
      <c r="BV17" s="334">
        <f t="shared" si="140"/>
        <v>0</v>
      </c>
      <c r="BW17" s="343" t="str">
        <f>IF(BV17&gt;0,IF(BV17&lt;5,Kriterientabellen!$D$101,""),"")</f>
        <v/>
      </c>
    </row>
    <row r="18" spans="1:75" s="56" customFormat="1" ht="65.25" customHeight="1" x14ac:dyDescent="0.2">
      <c r="A18" s="310">
        <f>IF('Abklärung LWR'!A18&lt;&gt;0,'Abklärung LWR'!A18,0)</f>
        <v>0</v>
      </c>
      <c r="B18" s="562">
        <f>'Abklärung LWR'!B18</f>
        <v>0</v>
      </c>
      <c r="C18" s="587"/>
      <c r="D18" s="130"/>
      <c r="E18" s="131"/>
      <c r="F18" s="301">
        <f t="shared" si="72"/>
        <v>0</v>
      </c>
      <c r="G18" s="194"/>
      <c r="H18" s="193"/>
      <c r="I18" s="230"/>
      <c r="J18" s="231"/>
      <c r="K18" s="232"/>
      <c r="L18" s="302" t="e">
        <f>IF(BP18=1,Kriterientabellen!H$93,MROUND(IF(BF18=0,IF(H18=Kriterientabellen!$C$15,'LWR Berechnung'!AT18,'LWR Berechnung'!AG18),""),BI18))</f>
        <v>#VALUE!</v>
      </c>
      <c r="M18" s="300" t="str">
        <f>IF(AND(A18=0,B18=0,BP18&lt;&gt;1,BW18="",BW18&amp;BO18&amp;BN18&amp;BM18&amp;AU18&amp;AV18&amp;AW18&amp;BB18&amp;BC18&amp;BD18=""),"",IF(AND(A18=0,BP18&lt;&gt;1,BW18="",BW18&amp;BO18&amp;BN18&amp;BM18&amp;AU18&amp;AV18&amp;AW18&amp;BB18&amp;BC18&amp;BD18=""),"Keine Berechnung erforderlich, da keine LWR-Pflicht und kein freiwilliger LWR vorgesehen (s. Angabe im Blatt 'Abklärung LWR')",IF(BP18=1,Kriterientabellen!C$97,IF(BW18&gt;"",BW18,BW18&amp;BO18&amp;BN18&amp;BM18&amp;AU18&amp;AV18&amp;AW18&amp;BB18&amp;BC18&amp;BD18))))</f>
        <v/>
      </c>
      <c r="N18" s="159"/>
      <c r="O18" s="132"/>
      <c r="P18" s="133"/>
      <c r="Q18" s="134"/>
      <c r="R18" s="135"/>
      <c r="S18" s="303">
        <f>'Abklärung LWR'!K18</f>
        <v>0</v>
      </c>
      <c r="U18" s="243">
        <f>IF(Kriterientabellen!L$79=TRUE,V18,E18)</f>
        <v>0</v>
      </c>
      <c r="V18" s="150">
        <f t="shared" si="107"/>
        <v>0</v>
      </c>
      <c r="W18" s="275">
        <f>IF(H18=Kriterientabellen!$C$12,1,IF(H18=Kriterientabellen!$C$13,2,IF(H18=Kriterientabellen!$C$14,3,IF(H18=Kriterientabellen!$C$15,4,0))))</f>
        <v>3</v>
      </c>
      <c r="X18" s="275">
        <f>IF(Kriterientabellen!L$82=TRUE,IF(W18=3,INDEX(Brandfaktor,1,2),INDEX(Brandfaktor,1,1)),INDEX(Brandfaktor,1,1))</f>
        <v>2</v>
      </c>
      <c r="Y18" s="143">
        <f t="shared" si="2"/>
        <v>1</v>
      </c>
      <c r="Z18" s="143">
        <f t="shared" si="3"/>
        <v>0.4</v>
      </c>
      <c r="AA18" s="143">
        <f t="shared" si="108"/>
        <v>0.67</v>
      </c>
      <c r="AB18" s="196">
        <f>IF(U18&lt;Kriterientabellen!$P$29,Kriterientabellen!$Q$29,IF(U18&gt;=Kriterientabellen!$P$30,Kriterientabellen!$Q$30,0.0000000833*U18*U18*U18-0.0001*U18*U18+0.02417*U18+8.5))</f>
        <v>10</v>
      </c>
      <c r="AC18" s="276">
        <f>IF(AND(H18=Kriterientabellen!C$14,Kriterientabellen!L$82),IF(U18&lt;Kriterientabellen!$P$29,Kriterientabellen!$R$29,IF(U18&gt;=Kriterientabellen!$P$30,Kriterientabellen!$R$31,0.15*U18+15)),IF(U18&lt;Kriterientabellen!$P$29,Kriterientabellen!$R$29,IF(U18&gt;=Kriterientabellen!$P$30,Kriterientabellen!$R$30,0.3*U18)))</f>
        <v>30</v>
      </c>
      <c r="AD18" s="167">
        <f t="shared" si="109"/>
        <v>0</v>
      </c>
      <c r="AE18" s="149">
        <f t="shared" si="110"/>
        <v>0</v>
      </c>
      <c r="AF18" s="149">
        <f t="shared" si="111"/>
        <v>0</v>
      </c>
      <c r="AG18" s="244">
        <f>IF(Kriterientabellen!O$79=TRUE,I18/V18*AD18+J18/V18*AE18+K18/V18*AF18,MAX(AD18:AF18)*BH18)</f>
        <v>0</v>
      </c>
      <c r="AH18" s="218">
        <f>IF(C18=Kriterientabellen!$C$7,1,IF(C18=Kriterientabellen!$C$8,2,0))</f>
        <v>0</v>
      </c>
      <c r="AI18" s="143">
        <f t="shared" si="112"/>
        <v>1</v>
      </c>
      <c r="AJ18" s="143">
        <f t="shared" si="113"/>
        <v>0</v>
      </c>
      <c r="AK18" s="143" t="e">
        <f t="shared" si="114"/>
        <v>#VALUE!</v>
      </c>
      <c r="AL18" s="171">
        <f t="shared" si="115"/>
        <v>4</v>
      </c>
      <c r="AM18" s="170">
        <f t="shared" si="116"/>
        <v>0</v>
      </c>
      <c r="AN18" s="151">
        <f t="shared" si="117"/>
        <v>30</v>
      </c>
      <c r="AO18" s="152">
        <f t="shared" si="118"/>
        <v>50</v>
      </c>
      <c r="AP18" s="152">
        <f t="shared" si="119"/>
        <v>30</v>
      </c>
      <c r="AQ18" s="226">
        <f t="shared" si="120"/>
        <v>30</v>
      </c>
      <c r="AR18" s="260" t="e">
        <f t="shared" si="121"/>
        <v>#VALUE!</v>
      </c>
      <c r="AS18" s="261">
        <f t="shared" si="122"/>
        <v>0</v>
      </c>
      <c r="AT18" s="262" t="e">
        <f>IF(Kriterientabellen!O$79=TRUE,(I18+J18)/V18*AR18+K18/V18*AS18,MAX(AR18:AS18)*BH18)</f>
        <v>#VALUE!</v>
      </c>
      <c r="AU18" s="233" t="str">
        <f>IF(C18=Kriterientabellen!$C$7,IF('LWR Berechnung'!D18&gt;Kriterientabellen!$E$50,INDEX(Meldungen,1,1),""),"")</f>
        <v/>
      </c>
      <c r="AV18" s="155" t="str">
        <f>IF(C18=Kriterientabellen!$C$8,IF(D18&gt;Kriterientabellen!$E$52,IF(H18=Kriterientabellen!$C$15,"",IF((I18+J18)&gt;0,INDEX(Meldungen,2,1),"")),""),"")</f>
        <v/>
      </c>
      <c r="AW18" s="155" t="str">
        <f>IF(C18=Kriterientabellen!$C$8,IF(D18&gt;Kriterientabellen!$E$51,INDEX(Meldungen,3,1),""),"")</f>
        <v/>
      </c>
      <c r="AX18" s="155">
        <f>IF(H18=Kriterientabellen!$C$15,IF(C18=Kriterientabellen!$C$7,3,4),IF(H18=Kriterientabellen!$C$13,2,1))</f>
        <v>1</v>
      </c>
      <c r="AY18" s="155">
        <f t="shared" si="123"/>
        <v>3</v>
      </c>
      <c r="AZ18" s="155">
        <f t="shared" si="124"/>
        <v>3600</v>
      </c>
      <c r="BA18" s="160">
        <f t="shared" si="125"/>
        <v>3700</v>
      </c>
      <c r="BB18" s="155" t="str">
        <f t="shared" si="126"/>
        <v/>
      </c>
      <c r="BC18" s="155" t="str">
        <f t="shared" si="127"/>
        <v/>
      </c>
      <c r="BD18" s="155" t="str">
        <f>IF(F18&gt;IF(C18=Kriterientabellen!$C$7,Kriterientabellen!$D$50,Kriterientabellen!$D$51),INDEX(Meldungen,6,1),"")</f>
        <v/>
      </c>
      <c r="BE18" s="166">
        <f t="shared" si="128"/>
        <v>1</v>
      </c>
      <c r="BF18" s="163">
        <f t="shared" si="129"/>
        <v>1</v>
      </c>
      <c r="BG18" s="164">
        <f>IF(F18&lt;=Kriterientabellen!$D$43,1,IF(F18&lt;=Kriterientabellen!$D$44,2,IF(F18&lt;=Kriterientabellen!$D$45,3,IF(F18&gt;Kriterientabellen!$D$46,4,3))))</f>
        <v>1</v>
      </c>
      <c r="BH18" s="198">
        <f t="shared" si="130"/>
        <v>0.5</v>
      </c>
      <c r="BI18" s="317" t="e">
        <f t="shared" si="131"/>
        <v>#VALUE!</v>
      </c>
      <c r="BJ18" s="316">
        <f t="shared" si="132"/>
        <v>0</v>
      </c>
      <c r="BK18" s="224">
        <f t="shared" si="133"/>
        <v>0</v>
      </c>
      <c r="BL18" s="225">
        <f t="shared" si="134"/>
        <v>0</v>
      </c>
      <c r="BM18" s="259" t="str">
        <f>IF(Kriterientabellen!O$79=TRUE,"",IF(SUM(BJ18:BL18)&gt;1,Kriterientabellen!D$85,""))</f>
        <v/>
      </c>
      <c r="BN18" s="281" t="str">
        <f>IF(SUM(BJ18:BL18)&gt;1,IF(I18&gt;MaxMenge,Kriterientabellen!D$86,""),"")</f>
        <v/>
      </c>
      <c r="BO18" s="305" t="str">
        <f>IF(AH18=2,IF(I18&gt;0,IF(D18&gt;Kriterientabellen!E$53,Kriterientabellen!D$87,""),""),"")</f>
        <v/>
      </c>
      <c r="BP18" s="307">
        <f>IF(ISERROR(IF(VLOOKUP(A18,'Abklärung LWR'!A$5:S$18,19,FALSE)=TRUE,Kriterientabellen!E$93,0)),0,IF(VLOOKUP(A18,'Abklärung LWR'!A$5:S$18,19,FALSE)=TRUE,Kriterientabellen!E$93,0))</f>
        <v>0</v>
      </c>
      <c r="BQ18" s="342">
        <f t="shared" si="135"/>
        <v>0</v>
      </c>
      <c r="BR18" s="335">
        <f t="shared" si="136"/>
        <v>0</v>
      </c>
      <c r="BS18" s="334">
        <f t="shared" si="137"/>
        <v>0</v>
      </c>
      <c r="BT18" s="334">
        <f t="shared" si="138"/>
        <v>0</v>
      </c>
      <c r="BU18" s="334">
        <f t="shared" si="139"/>
        <v>0</v>
      </c>
      <c r="BV18" s="334">
        <f t="shared" si="140"/>
        <v>0</v>
      </c>
      <c r="BW18" s="343" t="str">
        <f>IF(BV18&gt;0,IF(BV18&lt;5,Kriterientabellen!$D$101,""),"")</f>
        <v/>
      </c>
    </row>
    <row r="19" spans="1:75" s="56" customFormat="1" ht="65.25" customHeight="1" x14ac:dyDescent="0.2">
      <c r="A19" s="310">
        <f>IF('Abklärung LWR'!A19&lt;&gt;0,'Abklärung LWR'!A19,0)</f>
        <v>0</v>
      </c>
      <c r="B19" s="562">
        <f>'Abklärung LWR'!B19</f>
        <v>0</v>
      </c>
      <c r="C19" s="587"/>
      <c r="D19" s="130"/>
      <c r="E19" s="131"/>
      <c r="F19" s="301">
        <f t="shared" si="72"/>
        <v>0</v>
      </c>
      <c r="G19" s="194"/>
      <c r="H19" s="193"/>
      <c r="I19" s="230"/>
      <c r="J19" s="231"/>
      <c r="K19" s="232"/>
      <c r="L19" s="302" t="e">
        <f>IF(BP19=1,Kriterientabellen!H$93,MROUND(IF(BF19=0,IF(H19=Kriterientabellen!$C$15,'LWR Berechnung'!AT19,'LWR Berechnung'!AG19),""),BI19))</f>
        <v>#VALUE!</v>
      </c>
      <c r="M19" s="300" t="str">
        <f>IF(AND(A19=0,B19=0,BP19&lt;&gt;1,BW19="",BW19&amp;BO19&amp;BN19&amp;BM19&amp;AU19&amp;AV19&amp;AW19&amp;BB19&amp;BC19&amp;BD19=""),"",IF(AND(A19=0,BP19&lt;&gt;1,BW19="",BW19&amp;BO19&amp;BN19&amp;BM19&amp;AU19&amp;AV19&amp;AW19&amp;BB19&amp;BC19&amp;BD19=""),"Keine Berechnung erforderlich, da keine LWR-Pflicht und kein freiwilliger LWR vorgesehen (s. Angabe im Blatt 'Abklärung LWR')",IF(BP19=1,Kriterientabellen!C$97,IF(BW19&gt;"",BW19,BW19&amp;BO19&amp;BN19&amp;BM19&amp;AU19&amp;AV19&amp;AW19&amp;BB19&amp;BC19&amp;BD19))))</f>
        <v/>
      </c>
      <c r="N19" s="159"/>
      <c r="O19" s="132"/>
      <c r="P19" s="133"/>
      <c r="Q19" s="134"/>
      <c r="R19" s="135"/>
      <c r="S19" s="303">
        <f>'Abklärung LWR'!K19</f>
        <v>0</v>
      </c>
      <c r="U19" s="243">
        <f>IF(Kriterientabellen!L$79=TRUE,V19,E19)</f>
        <v>0</v>
      </c>
      <c r="V19" s="150">
        <f>SUM(I19:K19)</f>
        <v>0</v>
      </c>
      <c r="W19" s="275">
        <f>IF(H19=Kriterientabellen!$C$12,1,IF(H19=Kriterientabellen!$C$13,2,IF(H19=Kriterientabellen!$C$14,3,IF(H19=Kriterientabellen!$C$15,4,0))))</f>
        <v>3</v>
      </c>
      <c r="X19" s="275">
        <f>IF(Kriterientabellen!L$82=TRUE,IF(W19=3,INDEX(Brandfaktor,1,2),INDEX(Brandfaktor,1,1)),INDEX(Brandfaktor,1,1))</f>
        <v>2</v>
      </c>
      <c r="Y19" s="143">
        <f t="shared" si="2"/>
        <v>1</v>
      </c>
      <c r="Z19" s="143">
        <f t="shared" si="3"/>
        <v>0.4</v>
      </c>
      <c r="AA19" s="143">
        <f>VLOOKUP(U19,Zuschlag,2)</f>
        <v>0.67</v>
      </c>
      <c r="AB19" s="196">
        <f>IF(U19&lt;Kriterientabellen!$P$29,Kriterientabellen!$Q$29,IF(U19&gt;=Kriterientabellen!$P$30,Kriterientabellen!$Q$30,0.0000000833*U19*U19*U19-0.0001*U19*U19+0.02417*U19+8.5))</f>
        <v>10</v>
      </c>
      <c r="AC19" s="276">
        <f>IF(AND(H19=Kriterientabellen!C$14,Kriterientabellen!L$82),IF(U19&lt;Kriterientabellen!$P$29,Kriterientabellen!$R$29,IF(U19&gt;=Kriterientabellen!$P$30,Kriterientabellen!$R$31,0.15*U19+15)),IF(U19&lt;Kriterientabellen!$P$29,Kriterientabellen!$R$29,IF(U19&gt;=Kriterientabellen!$P$30,Kriterientabellen!$R$30,0.3*U19)))</f>
        <v>30</v>
      </c>
      <c r="AD19" s="167">
        <f>(U19*X19*(1+AA19)*AB19*AC19/1000)*BJ19</f>
        <v>0</v>
      </c>
      <c r="AE19" s="149">
        <f>(U19*Y19*(1+AA19)*AB19*AC19/1000)*BK19</f>
        <v>0</v>
      </c>
      <c r="AF19" s="149">
        <f>(U19*Z19*(1+AA19)*AB19*AC19/1000)*BL19</f>
        <v>0</v>
      </c>
      <c r="AG19" s="244">
        <f>IF(Kriterientabellen!O$79=TRUE,I19/V19*AD19+J19/V19*AE19+K19/V19*AF19,MAX(AD19:AF19)*BH19)</f>
        <v>0</v>
      </c>
      <c r="AH19" s="218">
        <f>IF(C19=Kriterientabellen!$C$7,1,IF(C19=Kriterientabellen!$C$8,2,0))</f>
        <v>0</v>
      </c>
      <c r="AI19" s="143">
        <f>IF(D19&lt;=6,1,IF(D19=9,2,IF(D19&lt;=12,3,4)))</f>
        <v>1</v>
      </c>
      <c r="AJ19" s="143">
        <f>IF(U19&lt;250,U19,250)</f>
        <v>0</v>
      </c>
      <c r="AK19" s="143" t="e">
        <f>IF(U19&gt;250,INDEX(Nennbedarf,2,AH19),INDEX(Nennbedarf,1,AH19))</f>
        <v>#VALUE!</v>
      </c>
      <c r="AL19" s="171">
        <f>IF(U19&gt;250,INDEX(Nennbedarf,2,3),INDEX(Nennbedarf,1,3))</f>
        <v>4</v>
      </c>
      <c r="AM19" s="170">
        <f>INDEX(NennwirkBA,MATCH(U19,NennwirkBA,1),1)</f>
        <v>0</v>
      </c>
      <c r="AN19" s="151">
        <f>VLOOKUP(AM19,Nennwirk,AI19+1)</f>
        <v>30</v>
      </c>
      <c r="AO19" s="152">
        <f>INDEX(NennwirkBA,MATCH(U19,NennwirkBA,1)+1,1)</f>
        <v>50</v>
      </c>
      <c r="AP19" s="152">
        <f>VLOOKUP(AO19,Nennwirk,AI19+1)</f>
        <v>30</v>
      </c>
      <c r="AQ19" s="226">
        <f>AN19+(AP19-AN19)/(AO19-AM19)*(U19-AM19)</f>
        <v>30</v>
      </c>
      <c r="AR19" s="260" t="e">
        <f>AJ19*AK19*AQ19/1000*MAX(BJ19:BK19)</f>
        <v>#VALUE!</v>
      </c>
      <c r="AS19" s="261">
        <f>AJ19*AL19*AQ19/1000*BL19</f>
        <v>0</v>
      </c>
      <c r="AT19" s="262" t="e">
        <f>IF(Kriterientabellen!O$79=TRUE,(I19+J19)/V19*AR19+K19/V19*AS19,MAX(AR19:AS19)*BH19)</f>
        <v>#VALUE!</v>
      </c>
      <c r="AU19" s="233" t="str">
        <f>IF(C19=Kriterientabellen!$C$7,IF('LWR Berechnung'!D19&gt;Kriterientabellen!$E$50,INDEX(Meldungen,1,1),""),"")</f>
        <v/>
      </c>
      <c r="AV19" s="155" t="str">
        <f>IF(C19=Kriterientabellen!$C$8,IF(D19&gt;Kriterientabellen!$E$52,IF(H19=Kriterientabellen!$C$15,"",IF((I19+J19)&gt;0,INDEX(Meldungen,2,1),"")),""),"")</f>
        <v/>
      </c>
      <c r="AW19" s="155" t="str">
        <f>IF(C19=Kriterientabellen!$C$8,IF(D19&gt;Kriterientabellen!$E$51,INDEX(Meldungen,3,1),""),"")</f>
        <v/>
      </c>
      <c r="AX19" s="155">
        <f>IF(H19=Kriterientabellen!$C$15,IF(C19=Kriterientabellen!$C$7,3,4),IF(H19=Kriterientabellen!$C$13,2,1))</f>
        <v>1</v>
      </c>
      <c r="AY19" s="155">
        <f>IF(BJ19=1,1,IF(BK19=1,2,IF(BL19=1,3,3)))</f>
        <v>3</v>
      </c>
      <c r="AZ19" s="155">
        <f>INDEX(BAGroesse,AY19,AX19)*IF(F19&lt;1,FaktorLD,1)</f>
        <v>3600</v>
      </c>
      <c r="BA19" s="160">
        <f>INDEX(ObergrenzeLWR,AY19,AX19)*IF(F19&lt;1,FaktorLD2,1)</f>
        <v>3700</v>
      </c>
      <c r="BB19" s="155" t="str">
        <f>IF(E19&gt;AZ19,INDEX(Meldungen,4,1),"")</f>
        <v/>
      </c>
      <c r="BC19" s="155" t="str">
        <f>IF(E19&gt;BA19,INDEX(Meldungen,5,1),"")</f>
        <v/>
      </c>
      <c r="BD19" s="155" t="str">
        <f>IF(F19&gt;IF(C19=Kriterientabellen!$C$7,Kriterientabellen!$D$50,Kriterientabellen!$D$51),INDEX(Meldungen,6,1),"")</f>
        <v/>
      </c>
      <c r="BE19" s="166">
        <f>IF(V19=0,1,0)</f>
        <v>1</v>
      </c>
      <c r="BF19" s="163">
        <f>IF(LEN(AU19&amp;AW19&amp;BC19)+BE19&gt;0,1,0)</f>
        <v>1</v>
      </c>
      <c r="BG19" s="164">
        <f>IF(F19&lt;=Kriterientabellen!$D$43,1,IF(F19&lt;=Kriterientabellen!$D$44,2,IF(F19&lt;=Kriterientabellen!$D$45,3,IF(F19&gt;Kriterientabellen!$D$46,4,3))))</f>
        <v>1</v>
      </c>
      <c r="BH19" s="198">
        <f>INDEX(LDFaktor,BG19,2)</f>
        <v>0.5</v>
      </c>
      <c r="BI19" s="317" t="e">
        <f>IF(MIN(AG19,AT19)&gt;KlRunden,IF(Runden=TRUE,IF(U19&gt;100,GrRunden,KlRunden),1),1)</f>
        <v>#VALUE!</v>
      </c>
      <c r="BJ19" s="316">
        <f>IF(I19&gt;0,IF(V19&lt;=MaxMenge,IF(I19/V19&gt;Anteil/100,1,0),IF(I19&gt;Uebermenge,1,0)),0)</f>
        <v>0</v>
      </c>
      <c r="BK19" s="224">
        <f>IF(J19&gt;0,IF(V19&lt;=MaxMenge,IF(J19/V19&gt;Anteil/100,1,0),IF(J19&gt;Uebermenge,1,0)),0)</f>
        <v>0</v>
      </c>
      <c r="BL19" s="225">
        <f>IF(K19&gt;0,1,0)</f>
        <v>0</v>
      </c>
      <c r="BM19" s="259" t="str">
        <f>IF(Kriterientabellen!O$79=TRUE,"",IF(SUM(BJ19:BL19)&gt;1,Kriterientabellen!D$85,""))</f>
        <v/>
      </c>
      <c r="BN19" s="281" t="str">
        <f>IF(SUM(BJ19:BL19)&gt;1,IF(I19&gt;MaxMenge,Kriterientabellen!D$86,""),"")</f>
        <v/>
      </c>
      <c r="BO19" s="305" t="str">
        <f>IF(AH19=2,IF(I19&gt;0,IF(D19&gt;Kriterientabellen!E$53,Kriterientabellen!D$87,""),""),"")</f>
        <v/>
      </c>
      <c r="BP19" s="307">
        <f>IF(ISERROR(IF(VLOOKUP(A19,'Abklärung LWR'!A$5:S$19,19,FALSE)=TRUE,Kriterientabellen!E$93,0)),0,IF(VLOOKUP(A19,'Abklärung LWR'!A$5:S$19,19,FALSE)=TRUE,Kriterientabellen!E$93,0))</f>
        <v>0</v>
      </c>
      <c r="BQ19" s="342">
        <f>IF(BE19=0,1,0)</f>
        <v>0</v>
      </c>
      <c r="BR19" s="335">
        <f>IF(C19&gt;"",1,0)</f>
        <v>0</v>
      </c>
      <c r="BS19" s="334">
        <f>IF(D19&gt;0,1,0)</f>
        <v>0</v>
      </c>
      <c r="BT19" s="334">
        <f>IF(E19&gt;0,1,0)</f>
        <v>0</v>
      </c>
      <c r="BU19" s="334">
        <f>IF(H19&gt;"",1,0)</f>
        <v>0</v>
      </c>
      <c r="BV19" s="334">
        <f>IF(BP19=1,5,SUM(BQ19:BU19))</f>
        <v>0</v>
      </c>
      <c r="BW19" s="343" t="str">
        <f>IF(BV19&gt;0,IF(BV19&lt;5,Kriterientabellen!$D$101,""),"")</f>
        <v/>
      </c>
    </row>
    <row r="20" spans="1:75" s="56" customFormat="1" ht="14.25" x14ac:dyDescent="0.2">
      <c r="AB20" s="136"/>
      <c r="AG20" s="137"/>
      <c r="AM20" s="137"/>
      <c r="AN20" s="137"/>
      <c r="AO20" s="137"/>
      <c r="AP20" s="137"/>
      <c r="AQ20" s="137"/>
      <c r="AS20" s="138"/>
      <c r="AT20" s="138"/>
    </row>
    <row r="21" spans="1:75" s="56" customFormat="1" ht="15.75" thickBot="1" x14ac:dyDescent="0.3">
      <c r="B21" s="540" t="s">
        <v>642</v>
      </c>
      <c r="AB21" s="136"/>
      <c r="AG21" s="137"/>
      <c r="AM21" s="137"/>
      <c r="AN21" s="137"/>
      <c r="AO21" s="137"/>
      <c r="AP21" s="137"/>
      <c r="AQ21" s="137"/>
      <c r="AS21" s="138"/>
      <c r="AT21" s="138"/>
    </row>
    <row r="22" spans="1:75" s="555" customFormat="1" ht="21" customHeight="1" x14ac:dyDescent="0.2">
      <c r="B22" s="548" t="s">
        <v>167</v>
      </c>
      <c r="C22" s="822">
        <f>'Abklärung LWR'!C20:F20</f>
        <v>0</v>
      </c>
      <c r="D22" s="823"/>
      <c r="E22" s="824"/>
      <c r="F22" s="599" t="s">
        <v>213</v>
      </c>
      <c r="G22" s="818">
        <f>'Abklärung LWR'!H20</f>
        <v>0</v>
      </c>
      <c r="H22" s="819"/>
      <c r="I22" s="519"/>
      <c r="J22" s="519"/>
      <c r="L22" s="555">
        <f>BP5</f>
        <v>0</v>
      </c>
      <c r="O22" s="556"/>
      <c r="P22" s="556"/>
      <c r="Q22" s="556"/>
      <c r="R22" s="556"/>
      <c r="S22" s="556"/>
      <c r="AG22" s="557"/>
      <c r="AM22" s="557"/>
      <c r="AN22" s="557"/>
      <c r="AO22" s="557"/>
      <c r="AP22" s="557"/>
      <c r="AQ22" s="557"/>
    </row>
    <row r="23" spans="1:75" s="555" customFormat="1" ht="21" customHeight="1" x14ac:dyDescent="0.2">
      <c r="B23" s="552" t="s">
        <v>168</v>
      </c>
      <c r="C23" s="815">
        <f>'Abklärung LWR'!C21:F21</f>
        <v>0</v>
      </c>
      <c r="D23" s="816"/>
      <c r="E23" s="817"/>
      <c r="F23" s="780"/>
      <c r="G23" s="780"/>
      <c r="H23" s="781"/>
      <c r="O23" s="556"/>
      <c r="P23" s="556"/>
      <c r="Q23" s="556"/>
      <c r="R23" s="556"/>
      <c r="S23" s="556"/>
      <c r="AG23" s="557"/>
      <c r="AM23" s="557"/>
      <c r="AN23" s="557"/>
      <c r="AO23" s="557"/>
      <c r="AP23" s="557"/>
      <c r="AQ23" s="557"/>
    </row>
    <row r="24" spans="1:75" s="555" customFormat="1" ht="21" customHeight="1" x14ac:dyDescent="0.2">
      <c r="B24" s="552" t="s">
        <v>172</v>
      </c>
      <c r="C24" s="597">
        <f>'Abklärung LWR'!C22</f>
        <v>0</v>
      </c>
      <c r="D24"/>
      <c r="E24"/>
      <c r="F24" s="780"/>
      <c r="G24" s="780"/>
      <c r="H24" s="781"/>
      <c r="M24" s="556"/>
      <c r="N24" s="556"/>
      <c r="O24" s="556"/>
      <c r="P24" s="556"/>
      <c r="Q24" s="556"/>
      <c r="R24" s="556"/>
      <c r="S24" s="556"/>
      <c r="AG24" s="557"/>
      <c r="AM24" s="557"/>
      <c r="AN24" s="557"/>
      <c r="AO24" s="557"/>
      <c r="AP24" s="557"/>
      <c r="AQ24" s="557"/>
    </row>
    <row r="25" spans="1:75" s="555" customFormat="1" ht="21" customHeight="1" x14ac:dyDescent="0.2">
      <c r="B25" s="552" t="s">
        <v>169</v>
      </c>
      <c r="C25" s="815">
        <f>'Abklärung LWR'!C23:F23</f>
        <v>0</v>
      </c>
      <c r="D25" s="816"/>
      <c r="E25" s="817"/>
      <c r="F25" s="600" t="s">
        <v>214</v>
      </c>
      <c r="G25" s="820">
        <f>'Abklärung LWR'!H23</f>
        <v>0</v>
      </c>
      <c r="H25" s="821"/>
      <c r="I25" s="519"/>
      <c r="J25" s="519"/>
      <c r="AG25" s="557"/>
      <c r="AM25" s="557"/>
      <c r="AN25" s="557"/>
      <c r="AO25" s="557"/>
      <c r="AP25" s="557"/>
      <c r="AQ25" s="557"/>
    </row>
    <row r="26" spans="1:75" s="555" customFormat="1" ht="21" customHeight="1" x14ac:dyDescent="0.2">
      <c r="B26" s="552" t="s">
        <v>170</v>
      </c>
      <c r="C26" s="597">
        <f>'Abklärung LWR'!C24:F24</f>
        <v>0</v>
      </c>
      <c r="D26" s="520"/>
      <c r="E26" s="520"/>
      <c r="F26" s="600" t="s">
        <v>631</v>
      </c>
      <c r="G26" s="811">
        <f>'Abklärung LWR'!H24</f>
        <v>0</v>
      </c>
      <c r="H26" s="812"/>
      <c r="I26" s="519"/>
      <c r="J26" s="519"/>
      <c r="AG26" s="557"/>
      <c r="AM26" s="557"/>
      <c r="AN26" s="557"/>
      <c r="AO26" s="557"/>
      <c r="AP26" s="557"/>
      <c r="AQ26" s="557"/>
    </row>
    <row r="27" spans="1:75" s="555" customFormat="1" ht="21" customHeight="1" thickBot="1" x14ac:dyDescent="0.25">
      <c r="B27" s="553" t="s">
        <v>171</v>
      </c>
      <c r="C27" s="558">
        <f>'Abklärung LWR'!C25</f>
        <v>0</v>
      </c>
      <c r="D27" s="559"/>
      <c r="E27" s="559"/>
      <c r="F27" s="601" t="s">
        <v>216</v>
      </c>
      <c r="G27" s="813"/>
      <c r="H27" s="814"/>
      <c r="I27" s="556"/>
      <c r="J27" s="556"/>
      <c r="AG27" s="557"/>
      <c r="AM27" s="557"/>
      <c r="AN27" s="557"/>
      <c r="AO27" s="557"/>
      <c r="AP27" s="557"/>
      <c r="AQ27" s="557"/>
    </row>
    <row r="28" spans="1:75" s="560" customFormat="1" ht="21" customHeight="1" x14ac:dyDescent="0.2">
      <c r="C28" s="560" t="s">
        <v>119</v>
      </c>
    </row>
    <row r="29" spans="1:75" s="560" customFormat="1" ht="21" customHeight="1" x14ac:dyDescent="0.2">
      <c r="C29" s="560" t="s">
        <v>120</v>
      </c>
    </row>
    <row r="30" spans="1:75" x14ac:dyDescent="0.2"/>
    <row r="31" spans="1:75" x14ac:dyDescent="0.2"/>
    <row r="32" spans="1:75"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sheetProtection sheet="1" formatCells="0" formatRows="0"/>
  <mergeCells count="24">
    <mergeCell ref="G26:H26"/>
    <mergeCell ref="G27:H27"/>
    <mergeCell ref="C23:E23"/>
    <mergeCell ref="G22:H22"/>
    <mergeCell ref="F23:H23"/>
    <mergeCell ref="F24:H24"/>
    <mergeCell ref="G25:H25"/>
    <mergeCell ref="C22:E22"/>
    <mergeCell ref="C25:E25"/>
    <mergeCell ref="AD2:AG2"/>
    <mergeCell ref="AR2:AT2"/>
    <mergeCell ref="C1:S1"/>
    <mergeCell ref="C2:F2"/>
    <mergeCell ref="I2:K2"/>
    <mergeCell ref="L2:M2"/>
    <mergeCell ref="N2:R2"/>
    <mergeCell ref="BQ2:BW2"/>
    <mergeCell ref="BG2:BH2"/>
    <mergeCell ref="AU2:AV2"/>
    <mergeCell ref="BM4:BN4"/>
    <mergeCell ref="BM2:BN2"/>
    <mergeCell ref="AU4:AW4"/>
    <mergeCell ref="BB4:BD4"/>
    <mergeCell ref="BJ2:BL2"/>
  </mergeCells>
  <conditionalFormatting sqref="F5:F19">
    <cfRule type="expression" dxfId="166" priority="6">
      <formula>IF(LEN(BD5)&gt;0,TRUE,FALSE)</formula>
    </cfRule>
    <cfRule type="expression" dxfId="165" priority="13">
      <formula>ISERROR(F5)</formula>
    </cfRule>
    <cfRule type="expression" dxfId="164" priority="15">
      <formula>$B5&lt;&gt;0</formula>
    </cfRule>
  </conditionalFormatting>
  <conditionalFormatting sqref="L5:L19">
    <cfRule type="expression" dxfId="163" priority="160">
      <formula>ISERROR(L5)</formula>
    </cfRule>
  </conditionalFormatting>
  <conditionalFormatting sqref="M5:M19">
    <cfRule type="expression" dxfId="162" priority="154">
      <formula>ISERROR(M5)</formula>
    </cfRule>
  </conditionalFormatting>
  <conditionalFormatting sqref="C5:C19">
    <cfRule type="expression" dxfId="161" priority="12">
      <formula>IF(LEN(AW5)&gt;0,TRUE,FALSE)</formula>
    </cfRule>
    <cfRule type="expression" dxfId="160" priority="138">
      <formula>IF(LEN(AV5)&gt;0,TRUE,FALSE)</formula>
    </cfRule>
    <cfRule type="expression" dxfId="159" priority="149">
      <formula>IF(LEN(AU5)&gt;0,TRUE,FALSE)</formula>
    </cfRule>
  </conditionalFormatting>
  <conditionalFormatting sqref="D5:D19">
    <cfRule type="expression" dxfId="158" priority="14">
      <formula>IF(LEN(AW5)&gt;0,TRUE,FALSE)</formula>
    </cfRule>
    <cfRule type="expression" dxfId="157" priority="119">
      <formula>IF(LEN(BO5)&gt;0,TRUE,FALSE)</formula>
    </cfRule>
    <cfRule type="expression" dxfId="156" priority="151">
      <formula>IF(LEN(AU5)&gt;0,TRUE,FALSE)</formula>
    </cfRule>
  </conditionalFormatting>
  <conditionalFormatting sqref="H5:H19">
    <cfRule type="expression" dxfId="155" priority="4">
      <formula>IF(LEN(AV5)&gt;0,TRUE,FALSE)</formula>
    </cfRule>
  </conditionalFormatting>
  <conditionalFormatting sqref="E5:E19">
    <cfRule type="expression" dxfId="154" priority="9">
      <formula>IF(LEN(BC5)&gt;0,TRUE,FALSE)</formula>
    </cfRule>
    <cfRule type="expression" dxfId="153" priority="131">
      <formula>IF(LEN(BB5)&gt;0,TRUE,FALSE)</formula>
    </cfRule>
  </conditionalFormatting>
  <conditionalFormatting sqref="C23:E23">
    <cfRule type="cellIs" dxfId="152" priority="129" operator="equal">
      <formula>0</formula>
    </cfRule>
  </conditionalFormatting>
  <conditionalFormatting sqref="C24">
    <cfRule type="cellIs" dxfId="151" priority="128" operator="equal">
      <formula>0</formula>
    </cfRule>
  </conditionalFormatting>
  <conditionalFormatting sqref="C25:E25">
    <cfRule type="cellIs" dxfId="150" priority="127" operator="equal">
      <formula>0</formula>
    </cfRule>
  </conditionalFormatting>
  <conditionalFormatting sqref="C26">
    <cfRule type="cellIs" dxfId="149" priority="126" operator="equal">
      <formula>0</formula>
    </cfRule>
  </conditionalFormatting>
  <conditionalFormatting sqref="C27">
    <cfRule type="cellIs" dxfId="148" priority="125" operator="equal">
      <formula>0</formula>
    </cfRule>
  </conditionalFormatting>
  <conditionalFormatting sqref="G22:H22">
    <cfRule type="cellIs" dxfId="147" priority="124" operator="equal">
      <formula>0</formula>
    </cfRule>
  </conditionalFormatting>
  <conditionalFormatting sqref="G25:H25">
    <cfRule type="cellIs" dxfId="146" priority="123" operator="equal">
      <formula>0</formula>
    </cfRule>
  </conditionalFormatting>
  <conditionalFormatting sqref="G26:H26">
    <cfRule type="cellIs" dxfId="145" priority="122" operator="equal">
      <formula>0</formula>
    </cfRule>
  </conditionalFormatting>
  <conditionalFormatting sqref="B5:B19 L5:M19">
    <cfRule type="expression" dxfId="144" priority="156">
      <formula>$B5&lt;&gt;0</formula>
    </cfRule>
  </conditionalFormatting>
  <conditionalFormatting sqref="F5:F19">
    <cfRule type="expression" dxfId="143" priority="150">
      <formula>AND($A5=0,$B5=0,$F5=0)</formula>
    </cfRule>
  </conditionalFormatting>
  <conditionalFormatting sqref="B5:S19">
    <cfRule type="expression" dxfId="142" priority="153">
      <formula>$A5=0</formula>
    </cfRule>
  </conditionalFormatting>
  <conditionalFormatting sqref="F5:F19">
    <cfRule type="expression" dxfId="141" priority="80">
      <formula>AND($B5&lt;&gt;0,$F5=0,$A5=0)</formula>
    </cfRule>
  </conditionalFormatting>
  <conditionalFormatting sqref="S5:S19 B5:B19">
    <cfRule type="expression" dxfId="140" priority="157">
      <formula>AND($B5=0,$A5=0)</formula>
    </cfRule>
  </conditionalFormatting>
  <conditionalFormatting sqref="F5:F19 B5:B19 L5:M19">
    <cfRule type="expression" dxfId="139" priority="8">
      <formula>AND($B5&lt;&gt;0,$A5=0)</formula>
    </cfRule>
  </conditionalFormatting>
  <conditionalFormatting sqref="P5:P19 H5:H19 C5:D19">
    <cfRule type="expression" dxfId="138" priority="152">
      <formula>AND($A5=0,$B5&lt;&gt;0)</formula>
    </cfRule>
  </conditionalFormatting>
  <conditionalFormatting sqref="A5:A19">
    <cfRule type="expression" dxfId="137" priority="3">
      <formula>$A5=0</formula>
    </cfRule>
  </conditionalFormatting>
  <conditionalFormatting sqref="S5:S19">
    <cfRule type="expression" dxfId="136" priority="2">
      <formula>$S$5=0</formula>
    </cfRule>
  </conditionalFormatting>
  <conditionalFormatting sqref="C22:E22">
    <cfRule type="cellIs" dxfId="135" priority="1" operator="equal">
      <formula>0</formula>
    </cfRule>
  </conditionalFormatting>
  <dataValidations disablePrompts="1" count="9">
    <dataValidation allowBlank="1" errorTitle="ungültige Eingabe" error="Sie müssen einen Wert aus der Liste auswählen" sqref="Q5:R19"/>
    <dataValidation type="list" allowBlank="1" showErrorMessage="1" errorTitle="ungültige Eingabe" error="Sie müssen einen Wert aus der Liste auswählen" sqref="G5:G19">
      <formula1>EffLagerdichte</formula1>
    </dataValidation>
    <dataValidation type="decimal" operator="greaterThan" allowBlank="1" showInputMessage="1" showErrorMessage="1" errorTitle="ungültige Eingabe" error="Sie müssen hier das LWR in Kubikmetern aintragen, also eine Zahl" sqref="O5:O19">
      <formula1>0</formula1>
    </dataValidation>
    <dataValidation operator="greaterThanOrEqual" allowBlank="1" showInputMessage="1" errorTitle="ungültige Eingabe" error="Sie müssen eine ganze Zahl &gt;=0 eingeben" promptTitle="Achtung:" prompt="Mengen in Tonnen eintragen" sqref="I5:K19"/>
    <dataValidation type="whole" allowBlank="1" showErrorMessage="1" errorTitle="ungültige Zahl" error="Die Lagerfläche mussein ganze Zahl von 5 m2 bis 3600 m2 sein" sqref="E5:E19">
      <formula1>5</formula1>
      <formula2>7200</formula2>
    </dataValidation>
    <dataValidation type="list" showInputMessage="1" showErrorMessage="1" errorTitle="Ungültige Angabe" error="Bitte aus der Liste auswählen" sqref="D5:D19">
      <formula1>Stapelhoehe2015</formula1>
    </dataValidation>
    <dataValidation type="list" allowBlank="1" showInputMessage="1" showErrorMessage="1" errorTitle="Ungültige Angabe" error="Bitte aus der Liste auswählen" sqref="C5:C19">
      <formula1>Lagerart2015</formula1>
    </dataValidation>
    <dataValidation type="list" showInputMessage="1" showErrorMessage="1" errorTitle="Ungültige Angabe" error="Bitte aus der Liste auswählen" sqref="H5:H19">
      <formula1>Klasse2015</formula1>
    </dataValidation>
    <dataValidation type="list" showInputMessage="1" showErrorMessage="1" errorTitle="ungültige Eingabe" error="Sie müssen einen Wert aus der Liste auswählen" sqref="P5:P19">
      <formula1>ArtLWR2015</formula1>
    </dataValidation>
  </dataValidations>
  <printOptions horizontalCentered="1"/>
  <pageMargins left="0.39370078740157483" right="0.39370078740157483" top="0.82677165354330717" bottom="0.19685039370078741" header="0" footer="0"/>
  <pageSetup paperSize="8" scale="51" orientation="landscape" horizontalDpi="4294967293" verticalDpi="1200" r:id="rId1"/>
  <headerFooter scaleWithDoc="0" alignWithMargins="0"/>
  <drawing r:id="rId2"/>
  <legacyDrawing r:id="rId3"/>
  <controls>
    <mc:AlternateContent xmlns:mc="http://schemas.openxmlformats.org/markup-compatibility/2006">
      <mc:Choice Requires="x14">
        <control shapeId="6172" r:id="rId4" name="CheckBox1">
          <controlPr locked="0" defaultSize="0" autoLine="0" autoPict="0" linkedCell="BGVL" r:id="rId5">
            <anchor moveWithCells="1">
              <from>
                <xdr:col>12</xdr:col>
                <xdr:colOff>66675</xdr:colOff>
                <xdr:row>3</xdr:row>
                <xdr:rowOff>19050</xdr:rowOff>
              </from>
              <to>
                <xdr:col>12</xdr:col>
                <xdr:colOff>2981325</xdr:colOff>
                <xdr:row>3</xdr:row>
                <xdr:rowOff>400050</xdr:rowOff>
              </to>
            </anchor>
          </controlPr>
        </control>
      </mc:Choice>
      <mc:Fallback>
        <control shapeId="6172" r:id="rId4" name="CheckBox1"/>
      </mc:Fallback>
    </mc:AlternateContent>
    <mc:AlternateContent xmlns:mc="http://schemas.openxmlformats.org/markup-compatibility/2006">
      <mc:Choice Requires="x14">
        <control shapeId="6145" r:id="rId6" name="Check Box 1">
          <controlPr defaultSize="0" autoFill="0" autoLine="0" autoPict="0" altText="Ich bestätige, dass alle Eingaben richtig sind">
            <anchor moveWithCells="1">
              <from>
                <xdr:col>1</xdr:col>
                <xdr:colOff>0</xdr:colOff>
                <xdr:row>28</xdr:row>
                <xdr:rowOff>0</xdr:rowOff>
              </from>
              <to>
                <xdr:col>1</xdr:col>
                <xdr:colOff>2609850</xdr:colOff>
                <xdr:row>28</xdr:row>
                <xdr:rowOff>180975</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L37"/>
  <sheetViews>
    <sheetView showGridLines="0" zoomScaleNormal="100" workbookViewId="0">
      <selection activeCell="H2" sqref="H2"/>
    </sheetView>
  </sheetViews>
  <sheetFormatPr baseColWidth="10" defaultColWidth="9" defaultRowHeight="14.25" x14ac:dyDescent="0.2"/>
  <cols>
    <col min="1" max="1" width="5.7109375" style="495" customWidth="1"/>
    <col min="2" max="2" width="90.7109375" style="495" customWidth="1"/>
    <col min="3" max="6" width="6.7109375" style="489" customWidth="1"/>
    <col min="7" max="7" width="30.7109375" style="489" customWidth="1"/>
    <col min="8" max="8" width="95.7109375" style="489" customWidth="1"/>
    <col min="9" max="9" width="6.7109375" style="489" customWidth="1"/>
    <col min="10" max="10" width="6.7109375" style="495" customWidth="1"/>
    <col min="11" max="11" width="6.7109375" style="504" hidden="1" customWidth="1"/>
    <col min="12" max="12" width="11.42578125" style="489" hidden="1" customWidth="1"/>
    <col min="13" max="13" width="11.42578125" style="489" customWidth="1"/>
    <col min="14" max="192" width="9" style="489" customWidth="1"/>
    <col min="193" max="16384" width="9" style="489"/>
  </cols>
  <sheetData>
    <row r="1" spans="1:12" s="482" customFormat="1" ht="15" x14ac:dyDescent="0.2">
      <c r="A1" s="485"/>
      <c r="B1" s="840" t="s">
        <v>628</v>
      </c>
      <c r="C1" s="841"/>
      <c r="D1" s="841"/>
      <c r="E1" s="841"/>
      <c r="F1" s="523"/>
      <c r="G1" s="513" t="s">
        <v>629</v>
      </c>
      <c r="H1" s="541" t="str">
        <f>IF('LWR Berechnung'!C22=0,"Bitte Betriebsname in Register 'Abklärung LWR' eingeben",'LWR Berechnung'!C22)</f>
        <v>Bitte Betriebsname in Register 'Abklärung LWR' eingeben</v>
      </c>
      <c r="I1" s="535"/>
      <c r="J1" s="481"/>
      <c r="L1" s="539" t="str">
        <f>IF(H1&lt;&gt;"Bitte Betriebsname in Register 'Abklärung LWR' eingeben","ja","nein")</f>
        <v>nein</v>
      </c>
    </row>
    <row r="2" spans="1:12" s="482" customFormat="1" ht="15" x14ac:dyDescent="0.2">
      <c r="A2" s="485"/>
      <c r="B2" s="842"/>
      <c r="C2" s="843"/>
      <c r="D2" s="843"/>
      <c r="E2" s="843"/>
      <c r="F2" s="524"/>
      <c r="G2" s="512" t="s">
        <v>630</v>
      </c>
      <c r="H2" s="542" t="str">
        <f>IF('LWR Berechnung'!C23=0,"Bitte Adresse des Betriebs in Register 'Abklärung LWR' eingeben",'LWR Berechnung'!C23)</f>
        <v>Bitte Adresse des Betriebs in Register 'Abklärung LWR' eingeben</v>
      </c>
      <c r="I2" s="532"/>
      <c r="J2" s="481"/>
      <c r="L2" s="482" t="str">
        <f>IF(H2&lt;&gt;"Bitte Adresse des Betriebs in Register 'Abklärung LWR' eingeben","ja","nein")</f>
        <v>nein</v>
      </c>
    </row>
    <row r="3" spans="1:12" s="482" customFormat="1" ht="15" hidden="1" x14ac:dyDescent="0.2">
      <c r="A3" s="485"/>
      <c r="B3" s="842"/>
      <c r="C3" s="843"/>
      <c r="D3" s="843"/>
      <c r="E3" s="843"/>
      <c r="F3" s="514"/>
      <c r="G3" s="515"/>
      <c r="H3" s="543"/>
      <c r="I3" s="532"/>
      <c r="J3" s="481"/>
      <c r="L3" s="498"/>
    </row>
    <row r="4" spans="1:12" s="482" customFormat="1" ht="15" hidden="1" customHeight="1" x14ac:dyDescent="0.2">
      <c r="A4" s="485"/>
      <c r="B4" s="842" t="s">
        <v>627</v>
      </c>
      <c r="C4" s="843"/>
      <c r="D4" s="843"/>
      <c r="E4" s="843"/>
      <c r="F4" s="524"/>
      <c r="G4" s="537"/>
      <c r="H4" s="542"/>
      <c r="I4" s="532"/>
      <c r="J4" s="481"/>
      <c r="L4" s="498"/>
    </row>
    <row r="5" spans="1:12" s="482" customFormat="1" ht="15.75" thickBot="1" x14ac:dyDescent="0.25">
      <c r="A5" s="485"/>
      <c r="B5" s="844"/>
      <c r="C5" s="845"/>
      <c r="D5" s="845"/>
      <c r="E5" s="845"/>
      <c r="F5" s="525"/>
      <c r="G5" s="538" t="s">
        <v>215</v>
      </c>
      <c r="H5" s="544" t="str">
        <f>IF('LWR Berechnung'!C27=0,"Bitte Datum dieses LWR-Konzeptes in Register 'Abklärung LWR' eingeben",'LWR Berechnung'!C27)</f>
        <v>Bitte Datum dieses LWR-Konzeptes in Register 'Abklärung LWR' eingeben</v>
      </c>
      <c r="I5" s="536"/>
      <c r="J5" s="481"/>
      <c r="L5" s="482" t="str">
        <f>IF(H5&lt;&gt;"Bitte Datum dieses LWR-Konzeptes in Register 'Abklärung LWR' eingeben","ja","nein")</f>
        <v>nein</v>
      </c>
    </row>
    <row r="6" spans="1:12" s="482" customFormat="1" ht="60" customHeight="1" thickBot="1" x14ac:dyDescent="0.25">
      <c r="A6" s="485"/>
      <c r="B6" s="483" t="s">
        <v>611</v>
      </c>
      <c r="C6" s="484"/>
      <c r="D6" s="852" t="s">
        <v>615</v>
      </c>
      <c r="E6" s="852"/>
      <c r="F6" s="852"/>
      <c r="G6" s="852"/>
      <c r="H6" s="852"/>
      <c r="I6" s="852"/>
      <c r="J6" s="493"/>
      <c r="L6" s="497"/>
    </row>
    <row r="7" spans="1:12" s="488" customFormat="1" ht="34.5" customHeight="1" thickBot="1" x14ac:dyDescent="0.25">
      <c r="A7" s="486"/>
      <c r="B7" s="499" t="s">
        <v>535</v>
      </c>
      <c r="C7" s="487" t="s">
        <v>536</v>
      </c>
      <c r="D7" s="526" t="s">
        <v>117</v>
      </c>
      <c r="E7" s="526" t="s">
        <v>533</v>
      </c>
      <c r="F7" s="526" t="s">
        <v>534</v>
      </c>
      <c r="G7" s="527" t="s">
        <v>108</v>
      </c>
      <c r="H7" s="528"/>
      <c r="I7" s="529"/>
      <c r="J7" s="486"/>
      <c r="L7" s="503"/>
    </row>
    <row r="8" spans="1:12" s="482" customFormat="1" ht="18" x14ac:dyDescent="0.2">
      <c r="A8" s="829"/>
      <c r="B8" s="853" t="s">
        <v>609</v>
      </c>
      <c r="C8" s="490" t="s">
        <v>608</v>
      </c>
      <c r="D8" s="855"/>
      <c r="E8" s="857"/>
      <c r="F8" s="857"/>
      <c r="G8" s="846" t="s">
        <v>537</v>
      </c>
      <c r="H8" s="847"/>
      <c r="I8" s="848"/>
      <c r="J8" s="493"/>
      <c r="L8" s="497"/>
    </row>
    <row r="9" spans="1:12" s="482" customFormat="1" ht="18" x14ac:dyDescent="0.2">
      <c r="A9" s="829"/>
      <c r="B9" s="854"/>
      <c r="C9" s="492" t="s">
        <v>608</v>
      </c>
      <c r="D9" s="856"/>
      <c r="E9" s="856"/>
      <c r="F9" s="856"/>
      <c r="G9" s="849"/>
      <c r="H9" s="850"/>
      <c r="I9" s="851"/>
      <c r="J9" s="493"/>
      <c r="L9" s="497"/>
    </row>
    <row r="10" spans="1:12" s="482" customFormat="1" ht="15" customHeight="1" x14ac:dyDescent="0.2">
      <c r="A10" s="838" t="s">
        <v>617</v>
      </c>
      <c r="B10" s="830" t="s">
        <v>538</v>
      </c>
      <c r="C10" s="490" t="s">
        <v>608</v>
      </c>
      <c r="D10" s="855"/>
      <c r="E10" s="857"/>
      <c r="F10" s="857"/>
      <c r="G10" s="518" t="s">
        <v>632</v>
      </c>
      <c r="H10" s="542" t="str">
        <f>IF('LWR Berechnung'!C25=0,"Bitte Name der verantwortlichen Person in Register 'Abklärung LWR' eintragen",'LWR Berechnung'!C25)</f>
        <v>Bitte Name der verantwortlichen Person in Register 'Abklärung LWR' eintragen</v>
      </c>
      <c r="I10" s="532"/>
      <c r="J10" s="493"/>
      <c r="L10" s="482" t="str">
        <f>IF(H10&lt;&gt;"Bitte Name der verantwortlichen Person in Register 'Abklärung LWR' eintragen","ja","nein")</f>
        <v>nein</v>
      </c>
    </row>
    <row r="11" spans="1:12" s="482" customFormat="1" ht="15" customHeight="1" x14ac:dyDescent="0.2">
      <c r="A11" s="838"/>
      <c r="B11" s="858"/>
      <c r="C11" s="516"/>
      <c r="D11" s="859"/>
      <c r="E11" s="859"/>
      <c r="F11" s="859"/>
      <c r="G11" s="517" t="s">
        <v>635</v>
      </c>
      <c r="H11" s="545" t="str">
        <f>IF('LWR Berechnung'!C26=0,"Bitte Telefonnummer / E-Mail der verantwortlichen Person in Register 'Abklärung LWR' eintragen",'LWR Berechnung'!C26&amp;" / "&amp;'LWR Berechnung'!G26)</f>
        <v>Bitte Telefonnummer / E-Mail der verantwortlichen Person in Register 'Abklärung LWR' eintragen</v>
      </c>
      <c r="I11" s="532"/>
      <c r="J11" s="493"/>
      <c r="L11" s="482" t="str">
        <f>IF(H11&lt;&gt;"Bitte Telefonnummer / E-Mail der verantwortlichen Person in Register 'Abklärung LWR' eintragen","ja","nein")</f>
        <v>nein</v>
      </c>
    </row>
    <row r="12" spans="1:12" s="482" customFormat="1" ht="15" customHeight="1" x14ac:dyDescent="0.2">
      <c r="A12" s="838"/>
      <c r="B12" s="858"/>
      <c r="C12" s="516"/>
      <c r="D12" s="859"/>
      <c r="E12" s="859"/>
      <c r="F12" s="859"/>
      <c r="G12" s="517" t="s">
        <v>633</v>
      </c>
      <c r="H12" s="534"/>
      <c r="I12" s="530"/>
      <c r="J12" s="493"/>
    </row>
    <row r="13" spans="1:12" s="482" customFormat="1" ht="15" customHeight="1" x14ac:dyDescent="0.2">
      <c r="A13" s="829"/>
      <c r="B13" s="839"/>
      <c r="C13" s="492" t="s">
        <v>608</v>
      </c>
      <c r="D13" s="856"/>
      <c r="E13" s="856"/>
      <c r="F13" s="856"/>
      <c r="G13" s="509" t="s">
        <v>634</v>
      </c>
      <c r="H13" s="533"/>
      <c r="I13" s="531"/>
      <c r="J13" s="493"/>
      <c r="K13" s="497"/>
    </row>
    <row r="14" spans="1:12" s="482" customFormat="1" ht="36" customHeight="1" x14ac:dyDescent="0.2">
      <c r="A14" s="866" t="s">
        <v>616</v>
      </c>
      <c r="B14" s="830" t="s">
        <v>624</v>
      </c>
      <c r="C14" s="491"/>
      <c r="D14" s="836"/>
      <c r="E14" s="836"/>
      <c r="F14" s="836"/>
      <c r="G14" s="505" t="str">
        <f>IF(K14=2,"welche müssen aktiv/manuell bedient werden:",IF(K14=1,"welche werden automatisch betätigt:","welche werden automatisch betätigt:"))</f>
        <v>welche werden automatisch betätigt:</v>
      </c>
      <c r="H14" s="508"/>
      <c r="I14" s="496"/>
      <c r="J14" s="493"/>
      <c r="K14" s="497"/>
    </row>
    <row r="15" spans="1:12" s="482" customFormat="1" ht="18" x14ac:dyDescent="0.2">
      <c r="A15" s="867"/>
      <c r="B15" s="839"/>
      <c r="C15" s="492" t="s">
        <v>608</v>
      </c>
      <c r="D15" s="837"/>
      <c r="E15" s="837"/>
      <c r="F15" s="837"/>
      <c r="G15" s="511" t="str">
        <f>IF(K14=4,"Nicht relevant",IF(K14=3,"weitere + manuell betätigte:",IF(K14=1,"weitere:",IF(K14=2,"weitere:",""))))</f>
        <v/>
      </c>
      <c r="H15" s="546"/>
      <c r="I15" s="500"/>
      <c r="J15" s="494"/>
      <c r="K15" s="497"/>
    </row>
    <row r="16" spans="1:12" s="482" customFormat="1" ht="36" customHeight="1" x14ac:dyDescent="0.2">
      <c r="A16" s="838" t="s">
        <v>618</v>
      </c>
      <c r="B16" s="830" t="s">
        <v>539</v>
      </c>
      <c r="C16" s="490"/>
      <c r="D16" s="836"/>
      <c r="E16" s="836"/>
      <c r="F16" s="836"/>
      <c r="G16" s="506" t="str">
        <f>IF(K16=1,"wie:","")</f>
        <v/>
      </c>
      <c r="H16" s="508" t="s">
        <v>610</v>
      </c>
      <c r="I16" s="496"/>
      <c r="J16" s="493"/>
      <c r="K16" s="497"/>
    </row>
    <row r="17" spans="1:11" s="482" customFormat="1" ht="18" x14ac:dyDescent="0.2">
      <c r="A17" s="829"/>
      <c r="B17" s="839"/>
      <c r="C17" s="492" t="s">
        <v>608</v>
      </c>
      <c r="D17" s="837"/>
      <c r="E17" s="837"/>
      <c r="F17" s="837"/>
      <c r="G17" s="511" t="str">
        <f>IF(K16=4,"Nicht relevant",IF(K16=3,"wo nicht / Bemerkungen:",IF(K16=1,"weitere:",IF(K16=2,"Bemerkungen:",""))))</f>
        <v/>
      </c>
      <c r="H17" s="546"/>
      <c r="I17" s="500"/>
      <c r="J17" s="493"/>
      <c r="K17" s="497"/>
    </row>
    <row r="18" spans="1:11" s="482" customFormat="1" ht="48" customHeight="1" x14ac:dyDescent="0.2">
      <c r="A18" s="838" t="s">
        <v>619</v>
      </c>
      <c r="B18" s="830" t="s">
        <v>540</v>
      </c>
      <c r="C18" s="490"/>
      <c r="D18" s="836"/>
      <c r="E18" s="836"/>
      <c r="F18" s="836"/>
      <c r="G18" s="506" t="str">
        <f>IF(K18=1,"wie:","")</f>
        <v/>
      </c>
      <c r="H18" s="508" t="s">
        <v>610</v>
      </c>
      <c r="I18" s="496"/>
      <c r="J18" s="493"/>
      <c r="K18" s="497"/>
    </row>
    <row r="19" spans="1:11" s="482" customFormat="1" ht="18" x14ac:dyDescent="0.2">
      <c r="A19" s="829"/>
      <c r="B19" s="839"/>
      <c r="C19" s="492" t="s">
        <v>608</v>
      </c>
      <c r="D19" s="837"/>
      <c r="E19" s="837"/>
      <c r="F19" s="837"/>
      <c r="G19" s="511" t="str">
        <f>IF(K18=4,"Nicht relevant",IF(K18=3,"wo nicht / Bemerkungen:",IF(K18=1,"weitere:",IF(K18=2,"Bemerkungen:",""))))</f>
        <v/>
      </c>
      <c r="H19" s="546"/>
      <c r="I19" s="500"/>
      <c r="J19" s="493"/>
      <c r="K19" s="497"/>
    </row>
    <row r="20" spans="1:11" s="482" customFormat="1" ht="18" x14ac:dyDescent="0.2">
      <c r="A20" s="838" t="s">
        <v>620</v>
      </c>
      <c r="B20" s="830" t="s">
        <v>626</v>
      </c>
      <c r="C20" s="490" t="s">
        <v>608</v>
      </c>
      <c r="D20" s="836"/>
      <c r="E20" s="836"/>
      <c r="F20" s="836"/>
      <c r="G20" s="864" t="str">
        <f>IF(K20=1,"auf welche Wasserleistung wurde dimensioniert [m3/min]:",IF(K20=2,"Bemerkungen:",IF(K20=3,"wo nicht / Bemerkungen:","")))</f>
        <v/>
      </c>
      <c r="H20" s="860"/>
      <c r="I20" s="862"/>
      <c r="J20" s="493"/>
      <c r="K20" s="497"/>
    </row>
    <row r="21" spans="1:11" s="482" customFormat="1" ht="18" x14ac:dyDescent="0.2">
      <c r="A21" s="829"/>
      <c r="B21" s="839"/>
      <c r="C21" s="492" t="s">
        <v>608</v>
      </c>
      <c r="D21" s="837"/>
      <c r="E21" s="837"/>
      <c r="F21" s="837"/>
      <c r="G21" s="865"/>
      <c r="H21" s="861"/>
      <c r="I21" s="863"/>
      <c r="J21" s="493"/>
      <c r="K21" s="497"/>
    </row>
    <row r="22" spans="1:11" s="482" customFormat="1" ht="36" customHeight="1" x14ac:dyDescent="0.2">
      <c r="A22" s="829">
        <v>6</v>
      </c>
      <c r="B22" s="830" t="s">
        <v>541</v>
      </c>
      <c r="C22" s="490"/>
      <c r="D22" s="836"/>
      <c r="E22" s="836"/>
      <c r="F22" s="836"/>
      <c r="G22" s="506" t="str">
        <f>IF(OR(K22=1,K22=3),"wie wurde geprüft:","")</f>
        <v/>
      </c>
      <c r="H22" s="508"/>
      <c r="I22" s="496"/>
      <c r="J22" s="493"/>
      <c r="K22" s="497"/>
    </row>
    <row r="23" spans="1:11" s="482" customFormat="1" ht="18" x14ac:dyDescent="0.2">
      <c r="A23" s="829"/>
      <c r="B23" s="839"/>
      <c r="C23" s="492" t="s">
        <v>608</v>
      </c>
      <c r="D23" s="837"/>
      <c r="E23" s="837"/>
      <c r="F23" s="837"/>
      <c r="G23" s="511" t="str">
        <f>IF(K22=4,"Nicht relevant",IF(K22=3,"wo nicht / Bemerkungen:",IF(K22=1,"weitere:",IF(K22=2,"Bemerkungen:",""))))</f>
        <v/>
      </c>
      <c r="H23" s="546"/>
      <c r="I23" s="500"/>
      <c r="J23" s="493"/>
      <c r="K23" s="497"/>
    </row>
    <row r="24" spans="1:11" s="482" customFormat="1" ht="36" customHeight="1" x14ac:dyDescent="0.2">
      <c r="A24" s="838" t="s">
        <v>621</v>
      </c>
      <c r="B24" s="830" t="s">
        <v>613</v>
      </c>
      <c r="C24" s="490"/>
      <c r="D24" s="836"/>
      <c r="E24" s="836"/>
      <c r="F24" s="836"/>
      <c r="G24" s="506" t="str">
        <f>IF(K24=1,"wie wurde geprüft:","")</f>
        <v/>
      </c>
      <c r="H24" s="508"/>
      <c r="I24" s="496"/>
      <c r="J24" s="493"/>
      <c r="K24" s="497"/>
    </row>
    <row r="25" spans="1:11" s="482" customFormat="1" ht="18" x14ac:dyDescent="0.2">
      <c r="A25" s="829"/>
      <c r="B25" s="839"/>
      <c r="C25" s="492" t="s">
        <v>608</v>
      </c>
      <c r="D25" s="837"/>
      <c r="E25" s="837"/>
      <c r="F25" s="837"/>
      <c r="G25" s="511" t="str">
        <f>IF(K24=4,"Nicht relevant",IF(K24=3,"wo nicht / Bemerkungen:",IF(K24=1,"weitere:",IF(K24=2,"Bemerkungen:",""))))</f>
        <v/>
      </c>
      <c r="H25" s="546"/>
      <c r="I25" s="500"/>
      <c r="J25" s="493"/>
      <c r="K25" s="497"/>
    </row>
    <row r="26" spans="1:11" s="482" customFormat="1" ht="67.5" customHeight="1" x14ac:dyDescent="0.2">
      <c r="A26" s="838" t="s">
        <v>622</v>
      </c>
      <c r="B26" s="830" t="s">
        <v>606</v>
      </c>
      <c r="C26" s="490"/>
      <c r="D26" s="836"/>
      <c r="E26" s="836"/>
      <c r="F26" s="836"/>
      <c r="G26" s="506" t="str">
        <f>IF(K26=1,"wie:","")</f>
        <v/>
      </c>
      <c r="H26" s="508" t="s">
        <v>610</v>
      </c>
      <c r="I26" s="496"/>
      <c r="J26" s="493"/>
      <c r="K26" s="497"/>
    </row>
    <row r="27" spans="1:11" s="482" customFormat="1" ht="18" x14ac:dyDescent="0.2">
      <c r="A27" s="829"/>
      <c r="B27" s="839"/>
      <c r="C27" s="492" t="s">
        <v>608</v>
      </c>
      <c r="D27" s="837"/>
      <c r="E27" s="837"/>
      <c r="F27" s="837"/>
      <c r="G27" s="511" t="str">
        <f>IF(K26=4,"Nicht relevant",IF(K26=3,"wo nicht / Bemerkungen:",IF(K26=1,"weitere:",IF(K26=2,"Bemerkungen:",""))))</f>
        <v/>
      </c>
      <c r="H27" s="546"/>
      <c r="I27" s="500"/>
      <c r="J27" s="493"/>
      <c r="K27" s="497"/>
    </row>
    <row r="28" spans="1:11" s="482" customFormat="1" ht="18" x14ac:dyDescent="0.2">
      <c r="A28" s="838" t="s">
        <v>623</v>
      </c>
      <c r="B28" s="830" t="s">
        <v>542</v>
      </c>
      <c r="C28" s="490" t="s">
        <v>608</v>
      </c>
      <c r="D28" s="836"/>
      <c r="E28" s="836"/>
      <c r="F28" s="836"/>
      <c r="G28" s="506" t="str">
        <f>IF(K28=1,"wie oft:",IF(K28=3,"welche nicht / Bemerkungen:",IF(K28=2,"Bemerkungen:","")))</f>
        <v/>
      </c>
      <c r="H28" s="510"/>
      <c r="I28" s="501"/>
      <c r="J28" s="493"/>
      <c r="K28" s="497"/>
    </row>
    <row r="29" spans="1:11" s="482" customFormat="1" ht="18" x14ac:dyDescent="0.2">
      <c r="A29" s="829"/>
      <c r="B29" s="839"/>
      <c r="C29" s="492" t="s">
        <v>608</v>
      </c>
      <c r="D29" s="837"/>
      <c r="E29" s="837"/>
      <c r="F29" s="837"/>
      <c r="G29" s="507" t="str">
        <f>IF(K28=1,"durch wen überprüft:","")</f>
        <v/>
      </c>
      <c r="H29" s="546"/>
      <c r="I29" s="500"/>
      <c r="J29" s="493"/>
      <c r="K29" s="497"/>
    </row>
    <row r="30" spans="1:11" s="482" customFormat="1" ht="48" customHeight="1" x14ac:dyDescent="0.2">
      <c r="A30" s="838">
        <v>10</v>
      </c>
      <c r="B30" s="830" t="s">
        <v>612</v>
      </c>
      <c r="C30" s="490" t="s">
        <v>608</v>
      </c>
      <c r="D30" s="836"/>
      <c r="E30" s="836"/>
      <c r="F30" s="836"/>
      <c r="G30" s="506" t="str">
        <f>IF(K30=1,"wie:","")</f>
        <v/>
      </c>
      <c r="H30" s="508" t="s">
        <v>610</v>
      </c>
      <c r="I30" s="496"/>
      <c r="J30" s="493"/>
      <c r="K30" s="497"/>
    </row>
    <row r="31" spans="1:11" s="482" customFormat="1" ht="18" x14ac:dyDescent="0.2">
      <c r="A31" s="829"/>
      <c r="B31" s="839"/>
      <c r="C31" s="492" t="s">
        <v>608</v>
      </c>
      <c r="D31" s="837"/>
      <c r="E31" s="837"/>
      <c r="F31" s="837"/>
      <c r="G31" s="507" t="str">
        <f>IF(K30=4,"Nicht relevant",IF(K30=3,"wo nicht / Bemerkungen:",IF(K30=1,"weitere:",IF(K30=2,"Bemerkungen:",""))))</f>
        <v/>
      </c>
      <c r="H31" s="546"/>
      <c r="I31" s="500"/>
      <c r="J31" s="493"/>
      <c r="K31" s="497"/>
    </row>
    <row r="32" spans="1:11" s="482" customFormat="1" ht="48" customHeight="1" x14ac:dyDescent="0.2">
      <c r="A32" s="829">
        <v>11</v>
      </c>
      <c r="B32" s="830" t="s">
        <v>614</v>
      </c>
      <c r="C32" s="490" t="s">
        <v>608</v>
      </c>
      <c r="D32" s="836"/>
      <c r="E32" s="836"/>
      <c r="F32" s="836"/>
      <c r="G32" s="506" t="str">
        <f>IF(K32=1,"wie:","")</f>
        <v/>
      </c>
      <c r="H32" s="508" t="s">
        <v>610</v>
      </c>
      <c r="I32" s="496"/>
      <c r="J32" s="493"/>
      <c r="K32" s="497"/>
    </row>
    <row r="33" spans="1:11" s="482" customFormat="1" ht="18" x14ac:dyDescent="0.2">
      <c r="A33" s="829"/>
      <c r="B33" s="839"/>
      <c r="C33" s="492" t="s">
        <v>608</v>
      </c>
      <c r="D33" s="837"/>
      <c r="E33" s="837"/>
      <c r="F33" s="837"/>
      <c r="G33" s="507" t="str">
        <f>IF(K32=4,"Nicht relevant",IF(K32=3,"wo nicht / Bemerkungen:",IF(K32=1,"weitere:",IF(K32=2,"Bemerkungen:",""))))</f>
        <v/>
      </c>
      <c r="H33" s="546"/>
      <c r="I33" s="500"/>
      <c r="J33" s="493"/>
      <c r="K33" s="497"/>
    </row>
    <row r="34" spans="1:11" s="482" customFormat="1" ht="57.75" customHeight="1" x14ac:dyDescent="0.2">
      <c r="A34" s="838" t="s">
        <v>625</v>
      </c>
      <c r="B34" s="830" t="s">
        <v>543</v>
      </c>
      <c r="C34" s="490" t="s">
        <v>608</v>
      </c>
      <c r="D34" s="836"/>
      <c r="E34" s="836"/>
      <c r="F34" s="836"/>
      <c r="G34" s="506" t="str">
        <f>IF(K34=1,"was wurde geübt:","")</f>
        <v/>
      </c>
      <c r="H34" s="508"/>
      <c r="I34" s="496"/>
      <c r="J34" s="493"/>
      <c r="K34" s="497"/>
    </row>
    <row r="35" spans="1:11" s="482" customFormat="1" ht="18" x14ac:dyDescent="0.2">
      <c r="A35" s="829"/>
      <c r="B35" s="839"/>
      <c r="C35" s="492" t="s">
        <v>608</v>
      </c>
      <c r="D35" s="837"/>
      <c r="E35" s="837"/>
      <c r="F35" s="837"/>
      <c r="G35" s="505" t="str">
        <f>IF(K34=4,"Nicht relevant",IF(K34=3,"Bemerkungen:",IF(K34=1,"weitere:",IF(K34=2,"Bemerkungen:",""))))</f>
        <v/>
      </c>
      <c r="H35" s="546"/>
      <c r="I35" s="500"/>
      <c r="J35" s="493"/>
      <c r="K35" s="497"/>
    </row>
    <row r="36" spans="1:11" s="482" customFormat="1" ht="18" x14ac:dyDescent="0.2">
      <c r="A36" s="829">
        <v>13</v>
      </c>
      <c r="B36" s="830" t="s">
        <v>607</v>
      </c>
      <c r="C36" s="490" t="s">
        <v>608</v>
      </c>
      <c r="D36" s="832"/>
      <c r="E36" s="832"/>
      <c r="F36" s="832"/>
      <c r="G36" s="834" t="str">
        <f>IF(OR(K36=1,K36=3),"wie wurden Informationen übergeben / Bemerkungen:",IF(K36=2,"Bemerkungen:",""))</f>
        <v/>
      </c>
      <c r="H36" s="825"/>
      <c r="I36" s="827"/>
      <c r="J36" s="493"/>
      <c r="K36" s="497"/>
    </row>
    <row r="37" spans="1:11" s="482" customFormat="1" ht="18.75" thickBot="1" x14ac:dyDescent="0.25">
      <c r="A37" s="829"/>
      <c r="B37" s="831"/>
      <c r="C37" s="502" t="s">
        <v>608</v>
      </c>
      <c r="D37" s="833"/>
      <c r="E37" s="833"/>
      <c r="F37" s="833"/>
      <c r="G37" s="835"/>
      <c r="H37" s="826"/>
      <c r="I37" s="828"/>
      <c r="J37" s="493"/>
      <c r="K37" s="497"/>
    </row>
  </sheetData>
  <sheetProtection formatRows="0" insertHyperlinks="0"/>
  <mergeCells count="80">
    <mergeCell ref="F28:F29"/>
    <mergeCell ref="D30:D31"/>
    <mergeCell ref="E30:E31"/>
    <mergeCell ref="F30:F31"/>
    <mergeCell ref="A30:A31"/>
    <mergeCell ref="B30:B31"/>
    <mergeCell ref="A14:A15"/>
    <mergeCell ref="D32:D33"/>
    <mergeCell ref="E32:E33"/>
    <mergeCell ref="F32:F33"/>
    <mergeCell ref="A32:A33"/>
    <mergeCell ref="B32:B33"/>
    <mergeCell ref="A28:A29"/>
    <mergeCell ref="B28:B29"/>
    <mergeCell ref="D28:D29"/>
    <mergeCell ref="E28:E29"/>
    <mergeCell ref="A26:A27"/>
    <mergeCell ref="B26:B27"/>
    <mergeCell ref="D24:D25"/>
    <mergeCell ref="E24:E25"/>
    <mergeCell ref="F24:F25"/>
    <mergeCell ref="A24:A25"/>
    <mergeCell ref="B24:B25"/>
    <mergeCell ref="E20:E21"/>
    <mergeCell ref="F20:F21"/>
    <mergeCell ref="G20:G21"/>
    <mergeCell ref="D26:D27"/>
    <mergeCell ref="E26:E27"/>
    <mergeCell ref="F26:F27"/>
    <mergeCell ref="H20:H21"/>
    <mergeCell ref="I20:I21"/>
    <mergeCell ref="A22:A23"/>
    <mergeCell ref="B22:B23"/>
    <mergeCell ref="D22:D23"/>
    <mergeCell ref="E22:E23"/>
    <mergeCell ref="F22:F23"/>
    <mergeCell ref="A20:A21"/>
    <mergeCell ref="B20:B21"/>
    <mergeCell ref="D20:D21"/>
    <mergeCell ref="E18:E19"/>
    <mergeCell ref="F18:F19"/>
    <mergeCell ref="A16:A17"/>
    <mergeCell ref="B16:B17"/>
    <mergeCell ref="D16:D17"/>
    <mergeCell ref="E16:E17"/>
    <mergeCell ref="F16:F17"/>
    <mergeCell ref="A18:A19"/>
    <mergeCell ref="B18:B19"/>
    <mergeCell ref="D18:D19"/>
    <mergeCell ref="A10:A13"/>
    <mergeCell ref="B10:B13"/>
    <mergeCell ref="D10:D13"/>
    <mergeCell ref="E10:E13"/>
    <mergeCell ref="F10:F13"/>
    <mergeCell ref="A8:A9"/>
    <mergeCell ref="B8:B9"/>
    <mergeCell ref="D8:D9"/>
    <mergeCell ref="E8:E9"/>
    <mergeCell ref="F8:F9"/>
    <mergeCell ref="B1:E3"/>
    <mergeCell ref="B4:E5"/>
    <mergeCell ref="F14:F15"/>
    <mergeCell ref="B14:B15"/>
    <mergeCell ref="G8:I9"/>
    <mergeCell ref="D6:I6"/>
    <mergeCell ref="D14:D15"/>
    <mergeCell ref="E14:E15"/>
    <mergeCell ref="D34:D35"/>
    <mergeCell ref="E34:E35"/>
    <mergeCell ref="F34:F35"/>
    <mergeCell ref="A34:A35"/>
    <mergeCell ref="B34:B35"/>
    <mergeCell ref="H36:H37"/>
    <mergeCell ref="I36:I37"/>
    <mergeCell ref="A36:A37"/>
    <mergeCell ref="B36:B37"/>
    <mergeCell ref="D36:D37"/>
    <mergeCell ref="E36:E37"/>
    <mergeCell ref="F36:F37"/>
    <mergeCell ref="G36:G37"/>
  </mergeCells>
  <conditionalFormatting sqref="J1:J5 L3:L4">
    <cfRule type="expression" dxfId="134" priority="393">
      <formula>J1&lt;&gt;""</formula>
    </cfRule>
  </conditionalFormatting>
  <conditionalFormatting sqref="E18">
    <cfRule type="expression" dxfId="133" priority="324">
      <formula>$K18=2</formula>
    </cfRule>
  </conditionalFormatting>
  <conditionalFormatting sqref="F18">
    <cfRule type="expression" dxfId="132" priority="321">
      <formula>OR($K18="",K18=0)</formula>
    </cfRule>
    <cfRule type="expression" dxfId="131" priority="323">
      <formula>$K18=3</formula>
    </cfRule>
  </conditionalFormatting>
  <conditionalFormatting sqref="D18">
    <cfRule type="expression" dxfId="130" priority="322">
      <formula>$K18=1</formula>
    </cfRule>
  </conditionalFormatting>
  <conditionalFormatting sqref="E18:E19">
    <cfRule type="expression" dxfId="129" priority="320">
      <formula>OR($K18="",$K18=0)</formula>
    </cfRule>
  </conditionalFormatting>
  <conditionalFormatting sqref="D18:D19">
    <cfRule type="expression" dxfId="128" priority="319">
      <formula>OR($K18="",$K18=0)</formula>
    </cfRule>
  </conditionalFormatting>
  <conditionalFormatting sqref="E16">
    <cfRule type="expression" dxfId="127" priority="340">
      <formula>$K16=2</formula>
    </cfRule>
  </conditionalFormatting>
  <conditionalFormatting sqref="F16">
    <cfRule type="expression" dxfId="126" priority="337">
      <formula>OR($K16="",K16=0)</formula>
    </cfRule>
    <cfRule type="expression" dxfId="125" priority="339">
      <formula>$K16=3</formula>
    </cfRule>
  </conditionalFormatting>
  <conditionalFormatting sqref="D16">
    <cfRule type="expression" dxfId="124" priority="338">
      <formula>$K16=1</formula>
    </cfRule>
  </conditionalFormatting>
  <conditionalFormatting sqref="E16:E17">
    <cfRule type="expression" dxfId="123" priority="336">
      <formula>OR($K16="",$K16=0)</formula>
    </cfRule>
  </conditionalFormatting>
  <conditionalFormatting sqref="D16:D17">
    <cfRule type="expression" dxfId="122" priority="335">
      <formula>OR($K16="",$K16=0)</formula>
    </cfRule>
  </conditionalFormatting>
  <conditionalFormatting sqref="I19">
    <cfRule type="expression" dxfId="121" priority="291">
      <formula>H19&lt;&gt;""</formula>
    </cfRule>
  </conditionalFormatting>
  <conditionalFormatting sqref="E20">
    <cfRule type="expression" dxfId="120" priority="308">
      <formula>$K20=2</formula>
    </cfRule>
  </conditionalFormatting>
  <conditionalFormatting sqref="F20">
    <cfRule type="expression" dxfId="119" priority="305">
      <formula>OR($K20="",K20=0)</formula>
    </cfRule>
    <cfRule type="expression" dxfId="118" priority="307">
      <formula>$K20=3</formula>
    </cfRule>
  </conditionalFormatting>
  <conditionalFormatting sqref="D20">
    <cfRule type="expression" dxfId="117" priority="306">
      <formula>$K20=1</formula>
    </cfRule>
  </conditionalFormatting>
  <conditionalFormatting sqref="E20:E21">
    <cfRule type="expression" dxfId="116" priority="304">
      <formula>OR($K20="",$K20=0)</formula>
    </cfRule>
  </conditionalFormatting>
  <conditionalFormatting sqref="D20:D21">
    <cfRule type="expression" dxfId="115" priority="303">
      <formula>OR($K20="",$K20=0)</formula>
    </cfRule>
  </conditionalFormatting>
  <conditionalFormatting sqref="H20">
    <cfRule type="expression" dxfId="114" priority="302">
      <formula>OR($K20=1,$K20=3)</formula>
    </cfRule>
  </conditionalFormatting>
  <conditionalFormatting sqref="H20">
    <cfRule type="expression" dxfId="113" priority="301">
      <formula>H20&lt;&gt;""</formula>
    </cfRule>
  </conditionalFormatting>
  <conditionalFormatting sqref="I20">
    <cfRule type="expression" dxfId="112" priority="300">
      <formula>OR($K20=1,$K20=3)</formula>
    </cfRule>
  </conditionalFormatting>
  <conditionalFormatting sqref="I20">
    <cfRule type="expression" dxfId="111" priority="299">
      <formula>H20&lt;&gt;""</formula>
    </cfRule>
  </conditionalFormatting>
  <conditionalFormatting sqref="H19">
    <cfRule type="expression" dxfId="110" priority="294">
      <formula>OR($K18=1,$K18=3)</formula>
    </cfRule>
  </conditionalFormatting>
  <conditionalFormatting sqref="H19">
    <cfRule type="expression" dxfId="109" priority="293">
      <formula>H19&lt;&gt;""</formula>
    </cfRule>
  </conditionalFormatting>
  <conditionalFormatting sqref="I19">
    <cfRule type="expression" dxfId="108" priority="292">
      <formula>OR($K18=1,$K18=3)</formula>
    </cfRule>
  </conditionalFormatting>
  <conditionalFormatting sqref="H17">
    <cfRule type="expression" dxfId="107" priority="290">
      <formula>OR($K16=1,$K16=3)</formula>
    </cfRule>
  </conditionalFormatting>
  <conditionalFormatting sqref="H17">
    <cfRule type="expression" dxfId="106" priority="289">
      <formula>H17&lt;&gt;""</formula>
    </cfRule>
  </conditionalFormatting>
  <conditionalFormatting sqref="I17">
    <cfRule type="expression" dxfId="105" priority="288">
      <formula>OR($K16=1,$K16=3)</formula>
    </cfRule>
  </conditionalFormatting>
  <conditionalFormatting sqref="I17">
    <cfRule type="expression" dxfId="104" priority="287">
      <formula>H17&lt;&gt;""</formula>
    </cfRule>
  </conditionalFormatting>
  <conditionalFormatting sqref="H15">
    <cfRule type="expression" dxfId="103" priority="286">
      <formula>OR($K14=1,$K14=3,$K14=2)</formula>
    </cfRule>
  </conditionalFormatting>
  <conditionalFormatting sqref="H15">
    <cfRule type="expression" dxfId="102" priority="285">
      <formula>H15&lt;&gt;""</formula>
    </cfRule>
  </conditionalFormatting>
  <conditionalFormatting sqref="I15">
    <cfRule type="expression" dxfId="101" priority="284">
      <formula>OR($K14=2,K14=3,K14=1)</formula>
    </cfRule>
  </conditionalFormatting>
  <conditionalFormatting sqref="I15">
    <cfRule type="expression" dxfId="100" priority="283">
      <formula>H15&lt;&gt;""</formula>
    </cfRule>
  </conditionalFormatting>
  <conditionalFormatting sqref="E22">
    <cfRule type="expression" dxfId="99" priority="270">
      <formula>$K22=2</formula>
    </cfRule>
  </conditionalFormatting>
  <conditionalFormatting sqref="F22">
    <cfRule type="expression" dxfId="98" priority="267">
      <formula>OR($K22="",K22=0)</formula>
    </cfRule>
    <cfRule type="expression" dxfId="97" priority="269">
      <formula>$K22=3</formula>
    </cfRule>
  </conditionalFormatting>
  <conditionalFormatting sqref="D22">
    <cfRule type="expression" dxfId="96" priority="268">
      <formula>$K22=1</formula>
    </cfRule>
  </conditionalFormatting>
  <conditionalFormatting sqref="E22:E23">
    <cfRule type="expression" dxfId="95" priority="266">
      <formula>OR($K22="",$K22=0)</formula>
    </cfRule>
  </conditionalFormatting>
  <conditionalFormatting sqref="D22:D23">
    <cfRule type="expression" dxfId="94" priority="265">
      <formula>OR($K22="",$K22=0)</formula>
    </cfRule>
  </conditionalFormatting>
  <conditionalFormatting sqref="H23">
    <cfRule type="expression" dxfId="93" priority="260">
      <formula>OR($K22=1,$K22=3)</formula>
    </cfRule>
  </conditionalFormatting>
  <conditionalFormatting sqref="H23">
    <cfRule type="expression" dxfId="92" priority="259">
      <formula>H23&lt;&gt;""</formula>
    </cfRule>
  </conditionalFormatting>
  <conditionalFormatting sqref="I23">
    <cfRule type="expression" dxfId="91" priority="258">
      <formula>OR($K22=1,$K22=3)</formula>
    </cfRule>
  </conditionalFormatting>
  <conditionalFormatting sqref="I23">
    <cfRule type="expression" dxfId="90" priority="257">
      <formula>H23&lt;&gt;""</formula>
    </cfRule>
  </conditionalFormatting>
  <conditionalFormatting sqref="E24">
    <cfRule type="expression" dxfId="89" priority="248">
      <formula>$K24=2</formula>
    </cfRule>
  </conditionalFormatting>
  <conditionalFormatting sqref="F24">
    <cfRule type="expression" dxfId="88" priority="245">
      <formula>OR($K24="",K24=0)</formula>
    </cfRule>
    <cfRule type="expression" dxfId="87" priority="247">
      <formula>$K24=3</formula>
    </cfRule>
  </conditionalFormatting>
  <conditionalFormatting sqref="D24">
    <cfRule type="expression" dxfId="86" priority="246">
      <formula>$K24=1</formula>
    </cfRule>
  </conditionalFormatting>
  <conditionalFormatting sqref="E24:E25">
    <cfRule type="expression" dxfId="85" priority="244">
      <formula>OR($K24="",$K24=0)</formula>
    </cfRule>
  </conditionalFormatting>
  <conditionalFormatting sqref="D24:D25">
    <cfRule type="expression" dxfId="84" priority="243">
      <formula>OR($K24="",$K24=0)</formula>
    </cfRule>
  </conditionalFormatting>
  <conditionalFormatting sqref="H25">
    <cfRule type="expression" dxfId="83" priority="242">
      <formula>OR($K24=1,$K24=3)</formula>
    </cfRule>
  </conditionalFormatting>
  <conditionalFormatting sqref="H25">
    <cfRule type="expression" dxfId="82" priority="241">
      <formula>H25&lt;&gt;""</formula>
    </cfRule>
  </conditionalFormatting>
  <conditionalFormatting sqref="I25">
    <cfRule type="expression" dxfId="81" priority="240">
      <formula>OR($K24=1,$K24=3)</formula>
    </cfRule>
  </conditionalFormatting>
  <conditionalFormatting sqref="I25">
    <cfRule type="expression" dxfId="80" priority="239">
      <formula>H25&lt;&gt;""</formula>
    </cfRule>
  </conditionalFormatting>
  <conditionalFormatting sqref="E26">
    <cfRule type="expression" dxfId="79" priority="230">
      <formula>$K26=2</formula>
    </cfRule>
  </conditionalFormatting>
  <conditionalFormatting sqref="F26">
    <cfRule type="expression" dxfId="78" priority="227">
      <formula>OR($K26="",K26=0)</formula>
    </cfRule>
    <cfRule type="expression" dxfId="77" priority="229">
      <formula>$K26=3</formula>
    </cfRule>
  </conditionalFormatting>
  <conditionalFormatting sqref="D26">
    <cfRule type="expression" dxfId="76" priority="228">
      <formula>$K26=1</formula>
    </cfRule>
  </conditionalFormatting>
  <conditionalFormatting sqref="E26:E27">
    <cfRule type="expression" dxfId="75" priority="226">
      <formula>OR($K26="",$K26=0)</formula>
    </cfRule>
  </conditionalFormatting>
  <conditionalFormatting sqref="D26:D27">
    <cfRule type="expression" dxfId="74" priority="225">
      <formula>OR($K26="",$K26=0)</formula>
    </cfRule>
  </conditionalFormatting>
  <conditionalFormatting sqref="H27">
    <cfRule type="expression" dxfId="73" priority="224">
      <formula>OR($K26=1,$K26=3)</formula>
    </cfRule>
  </conditionalFormatting>
  <conditionalFormatting sqref="H27">
    <cfRule type="expression" dxfId="72" priority="223">
      <formula>H27&lt;&gt;""</formula>
    </cfRule>
  </conditionalFormatting>
  <conditionalFormatting sqref="I27">
    <cfRule type="expression" dxfId="71" priority="222">
      <formula>OR($K26=1,$K26=3)</formula>
    </cfRule>
  </conditionalFormatting>
  <conditionalFormatting sqref="I27">
    <cfRule type="expression" dxfId="70" priority="221">
      <formula>H27&lt;&gt;""</formula>
    </cfRule>
  </conditionalFormatting>
  <conditionalFormatting sqref="H29">
    <cfRule type="expression" dxfId="69" priority="212">
      <formula>OR($K28=1,$K28=3)</formula>
    </cfRule>
  </conditionalFormatting>
  <conditionalFormatting sqref="H29">
    <cfRule type="expression" dxfId="68" priority="211">
      <formula>H29&lt;&gt;""</formula>
    </cfRule>
  </conditionalFormatting>
  <conditionalFormatting sqref="I29">
    <cfRule type="expression" dxfId="67" priority="210">
      <formula>OR($K28=1,$K28=3)</formula>
    </cfRule>
  </conditionalFormatting>
  <conditionalFormatting sqref="I29">
    <cfRule type="expression" dxfId="66" priority="209">
      <formula>H29&lt;&gt;""</formula>
    </cfRule>
  </conditionalFormatting>
  <conditionalFormatting sqref="E28">
    <cfRule type="expression" dxfId="65" priority="206">
      <formula>$K28=2</formula>
    </cfRule>
  </conditionalFormatting>
  <conditionalFormatting sqref="F28">
    <cfRule type="expression" dxfId="64" priority="203">
      <formula>OR($K28="",K28=0)</formula>
    </cfRule>
    <cfRule type="expression" dxfId="63" priority="205">
      <formula>$K28=3</formula>
    </cfRule>
  </conditionalFormatting>
  <conditionalFormatting sqref="D28">
    <cfRule type="expression" dxfId="62" priority="204">
      <formula>$K28=1</formula>
    </cfRule>
  </conditionalFormatting>
  <conditionalFormatting sqref="E28:E29">
    <cfRule type="expression" dxfId="61" priority="202">
      <formula>OR($K28="",$K28=0)</formula>
    </cfRule>
  </conditionalFormatting>
  <conditionalFormatting sqref="D28:D29">
    <cfRule type="expression" dxfId="60" priority="201">
      <formula>OR($K28="",$K28=0)</formula>
    </cfRule>
  </conditionalFormatting>
  <conditionalFormatting sqref="H28">
    <cfRule type="expression" dxfId="59" priority="200">
      <formula>OR($K28=1,$K28=3)</formula>
    </cfRule>
  </conditionalFormatting>
  <conditionalFormatting sqref="H28">
    <cfRule type="expression" dxfId="58" priority="199">
      <formula>H28&lt;&gt;""</formula>
    </cfRule>
  </conditionalFormatting>
  <conditionalFormatting sqref="I28">
    <cfRule type="expression" dxfId="57" priority="198">
      <formula>OR($K28=1,$K28=3)</formula>
    </cfRule>
  </conditionalFormatting>
  <conditionalFormatting sqref="I28">
    <cfRule type="expression" dxfId="56" priority="197">
      <formula>H28&lt;&gt;""</formula>
    </cfRule>
  </conditionalFormatting>
  <conditionalFormatting sqref="H31">
    <cfRule type="expression" dxfId="55" priority="189">
      <formula>OR($K30=1,$K30=3)</formula>
    </cfRule>
  </conditionalFormatting>
  <conditionalFormatting sqref="H31">
    <cfRule type="expression" dxfId="54" priority="188">
      <formula>H31&lt;&gt;""</formula>
    </cfRule>
  </conditionalFormatting>
  <conditionalFormatting sqref="I31">
    <cfRule type="expression" dxfId="53" priority="187">
      <formula>OR($K30=1,$K30=3)</formula>
    </cfRule>
  </conditionalFormatting>
  <conditionalFormatting sqref="I31">
    <cfRule type="expression" dxfId="52" priority="186">
      <formula>H31&lt;&gt;""</formula>
    </cfRule>
  </conditionalFormatting>
  <conditionalFormatting sqref="E30">
    <cfRule type="expression" dxfId="51" priority="185">
      <formula>$K30=2</formula>
    </cfRule>
  </conditionalFormatting>
  <conditionalFormatting sqref="F30">
    <cfRule type="expression" dxfId="50" priority="182">
      <formula>OR($K30="",K30=0)</formula>
    </cfRule>
    <cfRule type="expression" dxfId="49" priority="184">
      <formula>$K30=3</formula>
    </cfRule>
  </conditionalFormatting>
  <conditionalFormatting sqref="D30">
    <cfRule type="expression" dxfId="48" priority="183">
      <formula>$K30=1</formula>
    </cfRule>
  </conditionalFormatting>
  <conditionalFormatting sqref="E30:E31">
    <cfRule type="expression" dxfId="47" priority="181">
      <formula>OR($K30="",$K30=0)</formula>
    </cfRule>
  </conditionalFormatting>
  <conditionalFormatting sqref="D30:D31">
    <cfRule type="expression" dxfId="46" priority="180">
      <formula>OR($K30="",$K30=0)</formula>
    </cfRule>
  </conditionalFormatting>
  <conditionalFormatting sqref="H33">
    <cfRule type="expression" dxfId="45" priority="155">
      <formula>OR($K32=1,$K32=3)</formula>
    </cfRule>
  </conditionalFormatting>
  <conditionalFormatting sqref="H33">
    <cfRule type="expression" dxfId="44" priority="154">
      <formula>H33&lt;&gt;""</formula>
    </cfRule>
  </conditionalFormatting>
  <conditionalFormatting sqref="I33">
    <cfRule type="expression" dxfId="43" priority="153">
      <formula>OR($K32=1,$K32=3)</formula>
    </cfRule>
  </conditionalFormatting>
  <conditionalFormatting sqref="I33">
    <cfRule type="expression" dxfId="42" priority="152">
      <formula>H33&lt;&gt;""</formula>
    </cfRule>
  </conditionalFormatting>
  <conditionalFormatting sqref="E32">
    <cfRule type="expression" dxfId="41" priority="151">
      <formula>$K32=2</formula>
    </cfRule>
  </conditionalFormatting>
  <conditionalFormatting sqref="F32">
    <cfRule type="expression" dxfId="40" priority="148">
      <formula>OR($K32="",K32=0)</formula>
    </cfRule>
    <cfRule type="expression" dxfId="39" priority="150">
      <formula>$K32=3</formula>
    </cfRule>
  </conditionalFormatting>
  <conditionalFormatting sqref="D32">
    <cfRule type="expression" dxfId="38" priority="149">
      <formula>$K32=1</formula>
    </cfRule>
  </conditionalFormatting>
  <conditionalFormatting sqref="E32:E33">
    <cfRule type="expression" dxfId="37" priority="147">
      <formula>OR($K32="",$K32=0)</formula>
    </cfRule>
  </conditionalFormatting>
  <conditionalFormatting sqref="D32:D33">
    <cfRule type="expression" dxfId="36" priority="146">
      <formula>OR($K32="",$K32=0)</formula>
    </cfRule>
  </conditionalFormatting>
  <conditionalFormatting sqref="E34">
    <cfRule type="expression" dxfId="35" priority="135">
      <formula>$K34=2</formula>
    </cfRule>
  </conditionalFormatting>
  <conditionalFormatting sqref="F34">
    <cfRule type="expression" dxfId="34" priority="132">
      <formula>OR($K34="",K34=0)</formula>
    </cfRule>
    <cfRule type="expression" dxfId="33" priority="134">
      <formula>$K34=3</formula>
    </cfRule>
  </conditionalFormatting>
  <conditionalFormatting sqref="D34">
    <cfRule type="expression" dxfId="32" priority="133">
      <formula>$K34=1</formula>
    </cfRule>
  </conditionalFormatting>
  <conditionalFormatting sqref="E34:E35">
    <cfRule type="expression" dxfId="31" priority="131">
      <formula>OR($K34="",$K34=0)</formula>
    </cfRule>
  </conditionalFormatting>
  <conditionalFormatting sqref="D34:D35">
    <cfRule type="expression" dxfId="30" priority="130">
      <formula>OR($K34="",$K34=0)</formula>
    </cfRule>
  </conditionalFormatting>
  <conditionalFormatting sqref="H35">
    <cfRule type="expression" dxfId="29" priority="129">
      <formula>OR($K34=1,$K34=3)</formula>
    </cfRule>
  </conditionalFormatting>
  <conditionalFormatting sqref="H35">
    <cfRule type="expression" dxfId="28" priority="128">
      <formula>H35&lt;&gt;""</formula>
    </cfRule>
  </conditionalFormatting>
  <conditionalFormatting sqref="I35">
    <cfRule type="expression" dxfId="27" priority="127">
      <formula>OR($K34=1,$K34=3)</formula>
    </cfRule>
  </conditionalFormatting>
  <conditionalFormatting sqref="I35">
    <cfRule type="expression" dxfId="26" priority="126">
      <formula>H35&lt;&gt;""</formula>
    </cfRule>
  </conditionalFormatting>
  <conditionalFormatting sqref="H36">
    <cfRule type="expression" dxfId="25" priority="113">
      <formula>OR($K36=1,$K36=3)</formula>
    </cfRule>
  </conditionalFormatting>
  <conditionalFormatting sqref="H36">
    <cfRule type="expression" dxfId="24" priority="112">
      <formula>H36&lt;&gt;""</formula>
    </cfRule>
  </conditionalFormatting>
  <conditionalFormatting sqref="I36">
    <cfRule type="expression" dxfId="23" priority="111">
      <formula>OR($K36=1,$K36=3)</formula>
    </cfRule>
  </conditionalFormatting>
  <conditionalFormatting sqref="I36">
    <cfRule type="expression" dxfId="22" priority="110">
      <formula>H36&lt;&gt;""</formula>
    </cfRule>
  </conditionalFormatting>
  <conditionalFormatting sqref="E36">
    <cfRule type="expression" dxfId="21" priority="62">
      <formula>$K36=2</formula>
    </cfRule>
  </conditionalFormatting>
  <conditionalFormatting sqref="F36">
    <cfRule type="expression" dxfId="20" priority="59">
      <formula>OR($K36="",K36=0)</formula>
    </cfRule>
    <cfRule type="expression" dxfId="19" priority="61">
      <formula>$K36=3</formula>
    </cfRule>
  </conditionalFormatting>
  <conditionalFormatting sqref="D36">
    <cfRule type="expression" dxfId="18" priority="60">
      <formula>$K36=1</formula>
    </cfRule>
  </conditionalFormatting>
  <conditionalFormatting sqref="E36:E37">
    <cfRule type="expression" dxfId="17" priority="58">
      <formula>OR($K36="",$K36=0)</formula>
    </cfRule>
  </conditionalFormatting>
  <conditionalFormatting sqref="D36:D37">
    <cfRule type="expression" dxfId="16" priority="57">
      <formula>OR($K36="",$K36=0)</formula>
    </cfRule>
  </conditionalFormatting>
  <conditionalFormatting sqref="E14">
    <cfRule type="expression" dxfId="15" priority="56">
      <formula>$K14=2</formula>
    </cfRule>
  </conditionalFormatting>
  <conditionalFormatting sqref="F14">
    <cfRule type="expression" dxfId="14" priority="53">
      <formula>OR($K14="",K14=0)</formula>
    </cfRule>
    <cfRule type="expression" dxfId="13" priority="55">
      <formula>$K14=3</formula>
    </cfRule>
  </conditionalFormatting>
  <conditionalFormatting sqref="D14">
    <cfRule type="expression" dxfId="12" priority="54">
      <formula>$K14=1</formula>
    </cfRule>
  </conditionalFormatting>
  <conditionalFormatting sqref="E14:E15">
    <cfRule type="expression" dxfId="11" priority="52">
      <formula>OR($K14="",$K14=0)</formula>
    </cfRule>
  </conditionalFormatting>
  <conditionalFormatting sqref="D14:D15">
    <cfRule type="expression" dxfId="10" priority="51">
      <formula>OR($K14="",$K14=0)</formula>
    </cfRule>
  </conditionalFormatting>
  <conditionalFormatting sqref="H13">
    <cfRule type="expression" dxfId="9" priority="46">
      <formula>H13&lt;&gt;""</formula>
    </cfRule>
  </conditionalFormatting>
  <conditionalFormatting sqref="I13">
    <cfRule type="expression" dxfId="8" priority="47">
      <formula>H13&lt;&gt;""</formula>
    </cfRule>
  </conditionalFormatting>
  <conditionalFormatting sqref="H12">
    <cfRule type="expression" dxfId="7" priority="37">
      <formula>H12&lt;&gt;""</formula>
    </cfRule>
  </conditionalFormatting>
  <conditionalFormatting sqref="I12">
    <cfRule type="expression" dxfId="6" priority="38">
      <formula>H12&lt;&gt;""</formula>
    </cfRule>
  </conditionalFormatting>
  <conditionalFormatting sqref="I1:I5">
    <cfRule type="expression" dxfId="5" priority="15">
      <formula>OR($H1="",L1="nein")</formula>
    </cfRule>
  </conditionalFormatting>
  <conditionalFormatting sqref="H1">
    <cfRule type="expression" dxfId="4" priority="11">
      <formula>OR(L1="nein",H1="")</formula>
    </cfRule>
  </conditionalFormatting>
  <conditionalFormatting sqref="H2">
    <cfRule type="expression" dxfId="3" priority="7">
      <formula>OR(L2="nein",H2="")</formula>
    </cfRule>
  </conditionalFormatting>
  <conditionalFormatting sqref="H5">
    <cfRule type="expression" dxfId="2" priority="6">
      <formula>OR(L5="nein",H5="")</formula>
    </cfRule>
  </conditionalFormatting>
  <conditionalFormatting sqref="H10:H11">
    <cfRule type="expression" dxfId="1" priority="2">
      <formula>OR(L10="nein",H10="")</formula>
    </cfRule>
  </conditionalFormatting>
  <conditionalFormatting sqref="I10:I11">
    <cfRule type="expression" dxfId="0" priority="1">
      <formula>OR($H10="",L10="nein")</formula>
    </cfRule>
  </conditionalFormatting>
  <hyperlinks>
    <hyperlink ref="C7" r:id="rId1"/>
  </hyperlinks>
  <pageMargins left="0.19685039370078741" right="0.19685039370078741" top="0.59055118110236227" bottom="0.47244094488188981" header="0.31496062992125984" footer="0.19685039370078741"/>
  <pageSetup paperSize="9" scale="57" orientation="landscape" r:id="rId2"/>
  <headerFooter>
    <oddFooter>&amp;R&amp;11&amp;A - Seite &amp;P / &amp;N</oddFooter>
  </headerFooter>
  <drawing r:id="rId3"/>
  <legacyDrawing r:id="rId4"/>
  <controls>
    <mc:AlternateContent xmlns:mc="http://schemas.openxmlformats.org/markup-compatibility/2006">
      <mc:Choice Requires="x14">
        <control shapeId="15590" r:id="rId5" name="CheckBox1">
          <controlPr defaultSize="0" autoLine="0" r:id="rId6">
            <anchor moveWithCells="1">
              <from>
                <xdr:col>7</xdr:col>
                <xdr:colOff>0</xdr:colOff>
                <xdr:row>13</xdr:row>
                <xdr:rowOff>9525</xdr:rowOff>
              </from>
              <to>
                <xdr:col>7</xdr:col>
                <xdr:colOff>1619250</xdr:colOff>
                <xdr:row>14</xdr:row>
                <xdr:rowOff>0</xdr:rowOff>
              </to>
            </anchor>
          </controlPr>
        </control>
      </mc:Choice>
      <mc:Fallback>
        <control shapeId="15590" r:id="rId5" name="CheckBox1"/>
      </mc:Fallback>
    </mc:AlternateContent>
    <mc:AlternateContent xmlns:mc="http://schemas.openxmlformats.org/markup-compatibility/2006">
      <mc:Choice Requires="x14">
        <control shapeId="15591" r:id="rId7" name="CheckBox2">
          <controlPr defaultSize="0" autoLine="0" r:id="rId8">
            <anchor moveWithCells="1">
              <from>
                <xdr:col>7</xdr:col>
                <xdr:colOff>1733550</xdr:colOff>
                <xdr:row>13</xdr:row>
                <xdr:rowOff>9525</xdr:rowOff>
              </from>
              <to>
                <xdr:col>7</xdr:col>
                <xdr:colOff>3352800</xdr:colOff>
                <xdr:row>14</xdr:row>
                <xdr:rowOff>0</xdr:rowOff>
              </to>
            </anchor>
          </controlPr>
        </control>
      </mc:Choice>
      <mc:Fallback>
        <control shapeId="15591" r:id="rId7" name="CheckBox2"/>
      </mc:Fallback>
    </mc:AlternateContent>
    <mc:AlternateContent xmlns:mc="http://schemas.openxmlformats.org/markup-compatibility/2006">
      <mc:Choice Requires="x14">
        <control shapeId="15592" r:id="rId9" name="CheckBox3">
          <controlPr defaultSize="0" autoLine="0" r:id="rId10">
            <anchor moveWithCells="1">
              <from>
                <xdr:col>7</xdr:col>
                <xdr:colOff>3343275</xdr:colOff>
                <xdr:row>13</xdr:row>
                <xdr:rowOff>9525</xdr:rowOff>
              </from>
              <to>
                <xdr:col>7</xdr:col>
                <xdr:colOff>5181600</xdr:colOff>
                <xdr:row>14</xdr:row>
                <xdr:rowOff>0</xdr:rowOff>
              </to>
            </anchor>
          </controlPr>
        </control>
      </mc:Choice>
      <mc:Fallback>
        <control shapeId="15592" r:id="rId9" name="CheckBox3"/>
      </mc:Fallback>
    </mc:AlternateContent>
    <mc:AlternateContent xmlns:mc="http://schemas.openxmlformats.org/markup-compatibility/2006">
      <mc:Choice Requires="x14">
        <control shapeId="15594" r:id="rId11" name="CheckBox4">
          <controlPr defaultSize="0" autoLine="0" r:id="rId12">
            <anchor moveWithCells="1">
              <from>
                <xdr:col>7</xdr:col>
                <xdr:colOff>5200650</xdr:colOff>
                <xdr:row>13</xdr:row>
                <xdr:rowOff>9525</xdr:rowOff>
              </from>
              <to>
                <xdr:col>8</xdr:col>
                <xdr:colOff>438150</xdr:colOff>
                <xdr:row>13</xdr:row>
                <xdr:rowOff>438150</xdr:rowOff>
              </to>
            </anchor>
          </controlPr>
        </control>
      </mc:Choice>
      <mc:Fallback>
        <control shapeId="15594" r:id="rId11" name="CheckBox4"/>
      </mc:Fallback>
    </mc:AlternateContent>
    <mc:AlternateContent xmlns:mc="http://schemas.openxmlformats.org/markup-compatibility/2006">
      <mc:Choice Requires="x14">
        <control shapeId="15595" r:id="rId13" name="CheckBox5">
          <controlPr defaultSize="0" autoLine="0" r:id="rId14">
            <anchor moveWithCells="1">
              <from>
                <xdr:col>7</xdr:col>
                <xdr:colOff>0</xdr:colOff>
                <xdr:row>15</xdr:row>
                <xdr:rowOff>9525</xdr:rowOff>
              </from>
              <to>
                <xdr:col>7</xdr:col>
                <xdr:colOff>1619250</xdr:colOff>
                <xdr:row>16</xdr:row>
                <xdr:rowOff>0</xdr:rowOff>
              </to>
            </anchor>
          </controlPr>
        </control>
      </mc:Choice>
      <mc:Fallback>
        <control shapeId="15595" r:id="rId13" name="CheckBox5"/>
      </mc:Fallback>
    </mc:AlternateContent>
    <mc:AlternateContent xmlns:mc="http://schemas.openxmlformats.org/markup-compatibility/2006">
      <mc:Choice Requires="x14">
        <control shapeId="15596" r:id="rId15" name="CheckBox6">
          <controlPr defaultSize="0" autoLine="0" r:id="rId16">
            <anchor moveWithCells="1">
              <from>
                <xdr:col>7</xdr:col>
                <xdr:colOff>1733550</xdr:colOff>
                <xdr:row>15</xdr:row>
                <xdr:rowOff>9525</xdr:rowOff>
              </from>
              <to>
                <xdr:col>7</xdr:col>
                <xdr:colOff>3352800</xdr:colOff>
                <xdr:row>16</xdr:row>
                <xdr:rowOff>0</xdr:rowOff>
              </to>
            </anchor>
          </controlPr>
        </control>
      </mc:Choice>
      <mc:Fallback>
        <control shapeId="15596" r:id="rId15" name="CheckBox6"/>
      </mc:Fallback>
    </mc:AlternateContent>
    <mc:AlternateContent xmlns:mc="http://schemas.openxmlformats.org/markup-compatibility/2006">
      <mc:Choice Requires="x14">
        <control shapeId="15597" r:id="rId17" name="CheckBox7">
          <controlPr defaultSize="0" autoLine="0" r:id="rId18">
            <anchor moveWithCells="1">
              <from>
                <xdr:col>7</xdr:col>
                <xdr:colOff>3381375</xdr:colOff>
                <xdr:row>15</xdr:row>
                <xdr:rowOff>9525</xdr:rowOff>
              </from>
              <to>
                <xdr:col>7</xdr:col>
                <xdr:colOff>5143500</xdr:colOff>
                <xdr:row>16</xdr:row>
                <xdr:rowOff>0</xdr:rowOff>
              </to>
            </anchor>
          </controlPr>
        </control>
      </mc:Choice>
      <mc:Fallback>
        <control shapeId="15597" r:id="rId17" name="CheckBox7"/>
      </mc:Fallback>
    </mc:AlternateContent>
    <mc:AlternateContent xmlns:mc="http://schemas.openxmlformats.org/markup-compatibility/2006">
      <mc:Choice Requires="x14">
        <control shapeId="15598" r:id="rId19" name="CheckBox8">
          <controlPr defaultSize="0" autoLine="0" r:id="rId20">
            <anchor moveWithCells="1">
              <from>
                <xdr:col>7</xdr:col>
                <xdr:colOff>5200650</xdr:colOff>
                <xdr:row>15</xdr:row>
                <xdr:rowOff>9525</xdr:rowOff>
              </from>
              <to>
                <xdr:col>8</xdr:col>
                <xdr:colOff>438150</xdr:colOff>
                <xdr:row>16</xdr:row>
                <xdr:rowOff>0</xdr:rowOff>
              </to>
            </anchor>
          </controlPr>
        </control>
      </mc:Choice>
      <mc:Fallback>
        <control shapeId="15598" r:id="rId19" name="CheckBox8"/>
      </mc:Fallback>
    </mc:AlternateContent>
    <mc:AlternateContent xmlns:mc="http://schemas.openxmlformats.org/markup-compatibility/2006">
      <mc:Choice Requires="x14">
        <control shapeId="15599" r:id="rId21" name="CheckBox9">
          <controlPr defaultSize="0" autoLine="0" r:id="rId22">
            <anchor moveWithCells="1">
              <from>
                <xdr:col>7</xdr:col>
                <xdr:colOff>0</xdr:colOff>
                <xdr:row>17</xdr:row>
                <xdr:rowOff>9525</xdr:rowOff>
              </from>
              <to>
                <xdr:col>7</xdr:col>
                <xdr:colOff>1619250</xdr:colOff>
                <xdr:row>18</xdr:row>
                <xdr:rowOff>0</xdr:rowOff>
              </to>
            </anchor>
          </controlPr>
        </control>
      </mc:Choice>
      <mc:Fallback>
        <control shapeId="15599" r:id="rId21" name="CheckBox9"/>
      </mc:Fallback>
    </mc:AlternateContent>
    <mc:AlternateContent xmlns:mc="http://schemas.openxmlformats.org/markup-compatibility/2006">
      <mc:Choice Requires="x14">
        <control shapeId="15600" r:id="rId23" name="CheckBox10">
          <controlPr defaultSize="0" autoLine="0" r:id="rId24">
            <anchor moveWithCells="1">
              <from>
                <xdr:col>7</xdr:col>
                <xdr:colOff>1733550</xdr:colOff>
                <xdr:row>17</xdr:row>
                <xdr:rowOff>9525</xdr:rowOff>
              </from>
              <to>
                <xdr:col>7</xdr:col>
                <xdr:colOff>3352800</xdr:colOff>
                <xdr:row>18</xdr:row>
                <xdr:rowOff>0</xdr:rowOff>
              </to>
            </anchor>
          </controlPr>
        </control>
      </mc:Choice>
      <mc:Fallback>
        <control shapeId="15600" r:id="rId23" name="CheckBox10"/>
      </mc:Fallback>
    </mc:AlternateContent>
    <mc:AlternateContent xmlns:mc="http://schemas.openxmlformats.org/markup-compatibility/2006">
      <mc:Choice Requires="x14">
        <control shapeId="15601" r:id="rId25" name="CheckBox11">
          <controlPr defaultSize="0" autoLine="0" r:id="rId26">
            <anchor moveWithCells="1">
              <from>
                <xdr:col>7</xdr:col>
                <xdr:colOff>3381375</xdr:colOff>
                <xdr:row>17</xdr:row>
                <xdr:rowOff>9525</xdr:rowOff>
              </from>
              <to>
                <xdr:col>7</xdr:col>
                <xdr:colOff>5686425</xdr:colOff>
                <xdr:row>18</xdr:row>
                <xdr:rowOff>0</xdr:rowOff>
              </to>
            </anchor>
          </controlPr>
        </control>
      </mc:Choice>
      <mc:Fallback>
        <control shapeId="15601" r:id="rId25" name="CheckBox11"/>
      </mc:Fallback>
    </mc:AlternateContent>
    <mc:AlternateContent xmlns:mc="http://schemas.openxmlformats.org/markup-compatibility/2006">
      <mc:Choice Requires="x14">
        <control shapeId="15603" r:id="rId27" name="CheckBox12">
          <controlPr defaultSize="0" autoLine="0" r:id="rId28">
            <anchor moveWithCells="1">
              <from>
                <xdr:col>7</xdr:col>
                <xdr:colOff>9525</xdr:colOff>
                <xdr:row>21</xdr:row>
                <xdr:rowOff>28575</xdr:rowOff>
              </from>
              <to>
                <xdr:col>7</xdr:col>
                <xdr:colOff>1628775</xdr:colOff>
                <xdr:row>22</xdr:row>
                <xdr:rowOff>0</xdr:rowOff>
              </to>
            </anchor>
          </controlPr>
        </control>
      </mc:Choice>
      <mc:Fallback>
        <control shapeId="15603" r:id="rId27" name="CheckBox12"/>
      </mc:Fallback>
    </mc:AlternateContent>
    <mc:AlternateContent xmlns:mc="http://schemas.openxmlformats.org/markup-compatibility/2006">
      <mc:Choice Requires="x14">
        <control shapeId="15604" r:id="rId29" name="CheckBox13">
          <controlPr defaultSize="0" autoLine="0" r:id="rId30">
            <anchor moveWithCells="1">
              <from>
                <xdr:col>7</xdr:col>
                <xdr:colOff>1743075</xdr:colOff>
                <xdr:row>21</xdr:row>
                <xdr:rowOff>28575</xdr:rowOff>
              </from>
              <to>
                <xdr:col>7</xdr:col>
                <xdr:colOff>3409950</xdr:colOff>
                <xdr:row>22</xdr:row>
                <xdr:rowOff>0</xdr:rowOff>
              </to>
            </anchor>
          </controlPr>
        </control>
      </mc:Choice>
      <mc:Fallback>
        <control shapeId="15604" r:id="rId29" name="CheckBox13"/>
      </mc:Fallback>
    </mc:AlternateContent>
    <mc:AlternateContent xmlns:mc="http://schemas.openxmlformats.org/markup-compatibility/2006">
      <mc:Choice Requires="x14">
        <control shapeId="15605" r:id="rId31" name="CheckBox14">
          <controlPr defaultSize="0" autoLine="0" r:id="rId32">
            <anchor moveWithCells="1">
              <from>
                <xdr:col>7</xdr:col>
                <xdr:colOff>3390900</xdr:colOff>
                <xdr:row>21</xdr:row>
                <xdr:rowOff>28575</xdr:rowOff>
              </from>
              <to>
                <xdr:col>7</xdr:col>
                <xdr:colOff>5153025</xdr:colOff>
                <xdr:row>22</xdr:row>
                <xdr:rowOff>0</xdr:rowOff>
              </to>
            </anchor>
          </controlPr>
        </control>
      </mc:Choice>
      <mc:Fallback>
        <control shapeId="15605" r:id="rId31" name="CheckBox14"/>
      </mc:Fallback>
    </mc:AlternateContent>
    <mc:AlternateContent xmlns:mc="http://schemas.openxmlformats.org/markup-compatibility/2006">
      <mc:Choice Requires="x14">
        <control shapeId="15606" r:id="rId33" name="CheckBox15">
          <controlPr defaultSize="0" autoLine="0" r:id="rId34">
            <anchor moveWithCells="1">
              <from>
                <xdr:col>7</xdr:col>
                <xdr:colOff>5200650</xdr:colOff>
                <xdr:row>21</xdr:row>
                <xdr:rowOff>28575</xdr:rowOff>
              </from>
              <to>
                <xdr:col>8</xdr:col>
                <xdr:colOff>438150</xdr:colOff>
                <xdr:row>22</xdr:row>
                <xdr:rowOff>0</xdr:rowOff>
              </to>
            </anchor>
          </controlPr>
        </control>
      </mc:Choice>
      <mc:Fallback>
        <control shapeId="15606" r:id="rId33" name="CheckBox15"/>
      </mc:Fallback>
    </mc:AlternateContent>
    <mc:AlternateContent xmlns:mc="http://schemas.openxmlformats.org/markup-compatibility/2006">
      <mc:Choice Requires="x14">
        <control shapeId="15611" r:id="rId35" name="CheckBox16">
          <controlPr defaultSize="0" autoLine="0" r:id="rId36">
            <anchor moveWithCells="1">
              <from>
                <xdr:col>7</xdr:col>
                <xdr:colOff>0</xdr:colOff>
                <xdr:row>23</xdr:row>
                <xdr:rowOff>9525</xdr:rowOff>
              </from>
              <to>
                <xdr:col>7</xdr:col>
                <xdr:colOff>1619250</xdr:colOff>
                <xdr:row>23</xdr:row>
                <xdr:rowOff>428625</xdr:rowOff>
              </to>
            </anchor>
          </controlPr>
        </control>
      </mc:Choice>
      <mc:Fallback>
        <control shapeId="15611" r:id="rId35" name="CheckBox16"/>
      </mc:Fallback>
    </mc:AlternateContent>
    <mc:AlternateContent xmlns:mc="http://schemas.openxmlformats.org/markup-compatibility/2006">
      <mc:Choice Requires="x14">
        <control shapeId="15612" r:id="rId37" name="CheckBox17">
          <controlPr defaultSize="0" autoLine="0" r:id="rId38">
            <anchor moveWithCells="1">
              <from>
                <xdr:col>7</xdr:col>
                <xdr:colOff>1704975</xdr:colOff>
                <xdr:row>23</xdr:row>
                <xdr:rowOff>9525</xdr:rowOff>
              </from>
              <to>
                <xdr:col>7</xdr:col>
                <xdr:colOff>3324225</xdr:colOff>
                <xdr:row>23</xdr:row>
                <xdr:rowOff>428625</xdr:rowOff>
              </to>
            </anchor>
          </controlPr>
        </control>
      </mc:Choice>
      <mc:Fallback>
        <control shapeId="15612" r:id="rId37" name="CheckBox17"/>
      </mc:Fallback>
    </mc:AlternateContent>
    <mc:AlternateContent xmlns:mc="http://schemas.openxmlformats.org/markup-compatibility/2006">
      <mc:Choice Requires="x14">
        <control shapeId="15613" r:id="rId39" name="CheckBox18">
          <controlPr defaultSize="0" autoLine="0" r:id="rId40">
            <anchor moveWithCells="1">
              <from>
                <xdr:col>7</xdr:col>
                <xdr:colOff>3381375</xdr:colOff>
                <xdr:row>23</xdr:row>
                <xdr:rowOff>9525</xdr:rowOff>
              </from>
              <to>
                <xdr:col>7</xdr:col>
                <xdr:colOff>5686425</xdr:colOff>
                <xdr:row>23</xdr:row>
                <xdr:rowOff>447675</xdr:rowOff>
              </to>
            </anchor>
          </controlPr>
        </control>
      </mc:Choice>
      <mc:Fallback>
        <control shapeId="15613" r:id="rId39" name="CheckBox18"/>
      </mc:Fallback>
    </mc:AlternateContent>
    <mc:AlternateContent xmlns:mc="http://schemas.openxmlformats.org/markup-compatibility/2006">
      <mc:Choice Requires="x14">
        <control shapeId="15614" r:id="rId41" name="CheckBox19">
          <controlPr defaultSize="0" autoLine="0" r:id="rId42">
            <anchor moveWithCells="1">
              <from>
                <xdr:col>7</xdr:col>
                <xdr:colOff>0</xdr:colOff>
                <xdr:row>29</xdr:row>
                <xdr:rowOff>66675</xdr:rowOff>
              </from>
              <to>
                <xdr:col>7</xdr:col>
                <xdr:colOff>1619250</xdr:colOff>
                <xdr:row>30</xdr:row>
                <xdr:rowOff>0</xdr:rowOff>
              </to>
            </anchor>
          </controlPr>
        </control>
      </mc:Choice>
      <mc:Fallback>
        <control shapeId="15614" r:id="rId41" name="CheckBox19"/>
      </mc:Fallback>
    </mc:AlternateContent>
    <mc:AlternateContent xmlns:mc="http://schemas.openxmlformats.org/markup-compatibility/2006">
      <mc:Choice Requires="x14">
        <control shapeId="15615" r:id="rId43" name="CheckBox20">
          <controlPr defaultSize="0" autoLine="0" r:id="rId44">
            <anchor moveWithCells="1">
              <from>
                <xdr:col>7</xdr:col>
                <xdr:colOff>1733550</xdr:colOff>
                <xdr:row>29</xdr:row>
                <xdr:rowOff>66675</xdr:rowOff>
              </from>
              <to>
                <xdr:col>7</xdr:col>
                <xdr:colOff>3352800</xdr:colOff>
                <xdr:row>30</xdr:row>
                <xdr:rowOff>0</xdr:rowOff>
              </to>
            </anchor>
          </controlPr>
        </control>
      </mc:Choice>
      <mc:Fallback>
        <control shapeId="15615" r:id="rId43" name="CheckBox20"/>
      </mc:Fallback>
    </mc:AlternateContent>
    <mc:AlternateContent xmlns:mc="http://schemas.openxmlformats.org/markup-compatibility/2006">
      <mc:Choice Requires="x14">
        <control shapeId="15616" r:id="rId45" name="CheckBox21">
          <controlPr defaultSize="0" autoLine="0" r:id="rId46">
            <anchor moveWithCells="1">
              <from>
                <xdr:col>7</xdr:col>
                <xdr:colOff>3381375</xdr:colOff>
                <xdr:row>29</xdr:row>
                <xdr:rowOff>66675</xdr:rowOff>
              </from>
              <to>
                <xdr:col>7</xdr:col>
                <xdr:colOff>5686425</xdr:colOff>
                <xdr:row>30</xdr:row>
                <xdr:rowOff>0</xdr:rowOff>
              </to>
            </anchor>
          </controlPr>
        </control>
      </mc:Choice>
      <mc:Fallback>
        <control shapeId="15616" r:id="rId45" name="CheckBox21"/>
      </mc:Fallback>
    </mc:AlternateContent>
    <mc:AlternateContent xmlns:mc="http://schemas.openxmlformats.org/markup-compatibility/2006">
      <mc:Choice Requires="x14">
        <control shapeId="15617" r:id="rId47" name="CheckBox22">
          <controlPr defaultSize="0" autoLine="0" r:id="rId48">
            <anchor moveWithCells="1">
              <from>
                <xdr:col>7</xdr:col>
                <xdr:colOff>0</xdr:colOff>
                <xdr:row>31</xdr:row>
                <xdr:rowOff>66675</xdr:rowOff>
              </from>
              <to>
                <xdr:col>7</xdr:col>
                <xdr:colOff>1619250</xdr:colOff>
                <xdr:row>32</xdr:row>
                <xdr:rowOff>0</xdr:rowOff>
              </to>
            </anchor>
          </controlPr>
        </control>
      </mc:Choice>
      <mc:Fallback>
        <control shapeId="15617" r:id="rId47" name="CheckBox22"/>
      </mc:Fallback>
    </mc:AlternateContent>
    <mc:AlternateContent xmlns:mc="http://schemas.openxmlformats.org/markup-compatibility/2006">
      <mc:Choice Requires="x14">
        <control shapeId="15618" r:id="rId49" name="CheckBox23">
          <controlPr defaultSize="0" autoLine="0" r:id="rId50">
            <anchor moveWithCells="1">
              <from>
                <xdr:col>7</xdr:col>
                <xdr:colOff>1733550</xdr:colOff>
                <xdr:row>31</xdr:row>
                <xdr:rowOff>66675</xdr:rowOff>
              </from>
              <to>
                <xdr:col>7</xdr:col>
                <xdr:colOff>3352800</xdr:colOff>
                <xdr:row>32</xdr:row>
                <xdr:rowOff>0</xdr:rowOff>
              </to>
            </anchor>
          </controlPr>
        </control>
      </mc:Choice>
      <mc:Fallback>
        <control shapeId="15618" r:id="rId49" name="CheckBox23"/>
      </mc:Fallback>
    </mc:AlternateContent>
    <mc:AlternateContent xmlns:mc="http://schemas.openxmlformats.org/markup-compatibility/2006">
      <mc:Choice Requires="x14">
        <control shapeId="15619" r:id="rId51" name="CheckBox24">
          <controlPr defaultSize="0" autoLine="0" r:id="rId52">
            <anchor moveWithCells="1">
              <from>
                <xdr:col>7</xdr:col>
                <xdr:colOff>3381375</xdr:colOff>
                <xdr:row>31</xdr:row>
                <xdr:rowOff>66675</xdr:rowOff>
              </from>
              <to>
                <xdr:col>7</xdr:col>
                <xdr:colOff>5686425</xdr:colOff>
                <xdr:row>32</xdr:row>
                <xdr:rowOff>0</xdr:rowOff>
              </to>
            </anchor>
          </controlPr>
        </control>
      </mc:Choice>
      <mc:Fallback>
        <control shapeId="15619" r:id="rId51" name="CheckBox24"/>
      </mc:Fallback>
    </mc:AlternateContent>
    <mc:AlternateContent xmlns:mc="http://schemas.openxmlformats.org/markup-compatibility/2006">
      <mc:Choice Requires="x14">
        <control shapeId="15620" r:id="rId53" name="CheckBox25">
          <controlPr defaultSize="0" autoLine="0" r:id="rId54">
            <anchor moveWithCells="1">
              <from>
                <xdr:col>7</xdr:col>
                <xdr:colOff>0</xdr:colOff>
                <xdr:row>33</xdr:row>
                <xdr:rowOff>9525</xdr:rowOff>
              </from>
              <to>
                <xdr:col>7</xdr:col>
                <xdr:colOff>1619250</xdr:colOff>
                <xdr:row>33</xdr:row>
                <xdr:rowOff>457200</xdr:rowOff>
              </to>
            </anchor>
          </controlPr>
        </control>
      </mc:Choice>
      <mc:Fallback>
        <control shapeId="15620" r:id="rId53" name="CheckBox25"/>
      </mc:Fallback>
    </mc:AlternateContent>
    <mc:AlternateContent xmlns:mc="http://schemas.openxmlformats.org/markup-compatibility/2006">
      <mc:Choice Requires="x14">
        <control shapeId="15621" r:id="rId55" name="CheckBox26">
          <controlPr defaultSize="0" autoLine="0" r:id="rId56">
            <anchor moveWithCells="1">
              <from>
                <xdr:col>7</xdr:col>
                <xdr:colOff>1733550</xdr:colOff>
                <xdr:row>33</xdr:row>
                <xdr:rowOff>9525</xdr:rowOff>
              </from>
              <to>
                <xdr:col>7</xdr:col>
                <xdr:colOff>3352800</xdr:colOff>
                <xdr:row>33</xdr:row>
                <xdr:rowOff>457200</xdr:rowOff>
              </to>
            </anchor>
          </controlPr>
        </control>
      </mc:Choice>
      <mc:Fallback>
        <control shapeId="15621" r:id="rId55" name="CheckBox26"/>
      </mc:Fallback>
    </mc:AlternateContent>
    <mc:AlternateContent xmlns:mc="http://schemas.openxmlformats.org/markup-compatibility/2006">
      <mc:Choice Requires="x14">
        <control shapeId="15622" r:id="rId57" name="CheckBox27">
          <controlPr defaultSize="0" autoLine="0" r:id="rId58">
            <anchor moveWithCells="1">
              <from>
                <xdr:col>7</xdr:col>
                <xdr:colOff>3343275</xdr:colOff>
                <xdr:row>33</xdr:row>
                <xdr:rowOff>9525</xdr:rowOff>
              </from>
              <to>
                <xdr:col>7</xdr:col>
                <xdr:colOff>5181600</xdr:colOff>
                <xdr:row>33</xdr:row>
                <xdr:rowOff>457200</xdr:rowOff>
              </to>
            </anchor>
          </controlPr>
        </control>
      </mc:Choice>
      <mc:Fallback>
        <control shapeId="15622" r:id="rId57" name="CheckBox27"/>
      </mc:Fallback>
    </mc:AlternateContent>
    <mc:AlternateContent xmlns:mc="http://schemas.openxmlformats.org/markup-compatibility/2006">
      <mc:Choice Requires="x14">
        <control shapeId="15623" r:id="rId59" name="CheckBox28">
          <controlPr defaultSize="0" autoLine="0" r:id="rId60">
            <anchor moveWithCells="1">
              <from>
                <xdr:col>7</xdr:col>
                <xdr:colOff>5200650</xdr:colOff>
                <xdr:row>33</xdr:row>
                <xdr:rowOff>9525</xdr:rowOff>
              </from>
              <to>
                <xdr:col>8</xdr:col>
                <xdr:colOff>438150</xdr:colOff>
                <xdr:row>33</xdr:row>
                <xdr:rowOff>438150</xdr:rowOff>
              </to>
            </anchor>
          </controlPr>
        </control>
      </mc:Choice>
      <mc:Fallback>
        <control shapeId="15623" r:id="rId59" name="CheckBox28"/>
      </mc:Fallback>
    </mc:AlternateContent>
    <mc:AlternateContent xmlns:mc="http://schemas.openxmlformats.org/markup-compatibility/2006">
      <mc:Choice Requires="x14">
        <control shapeId="15624" r:id="rId61" name="CheckBox29">
          <controlPr defaultSize="0" autoLine="0" r:id="rId62">
            <anchor moveWithCells="1">
              <from>
                <xdr:col>6</xdr:col>
                <xdr:colOff>2038350</xdr:colOff>
                <xdr:row>33</xdr:row>
                <xdr:rowOff>428625</xdr:rowOff>
              </from>
              <to>
                <xdr:col>7</xdr:col>
                <xdr:colOff>1847850</xdr:colOff>
                <xdr:row>34</xdr:row>
                <xdr:rowOff>0</xdr:rowOff>
              </to>
            </anchor>
          </controlPr>
        </control>
      </mc:Choice>
      <mc:Fallback>
        <control shapeId="15624" r:id="rId61" name="CheckBox29"/>
      </mc:Fallback>
    </mc:AlternateContent>
    <mc:AlternateContent xmlns:mc="http://schemas.openxmlformats.org/markup-compatibility/2006">
      <mc:Choice Requires="x14">
        <control shapeId="15625" r:id="rId63" name="CheckBox30">
          <controlPr defaultSize="0" autoLine="0" r:id="rId64">
            <anchor moveWithCells="1">
              <from>
                <xdr:col>7</xdr:col>
                <xdr:colOff>0</xdr:colOff>
                <xdr:row>25</xdr:row>
                <xdr:rowOff>9525</xdr:rowOff>
              </from>
              <to>
                <xdr:col>7</xdr:col>
                <xdr:colOff>1885950</xdr:colOff>
                <xdr:row>25</xdr:row>
                <xdr:rowOff>457200</xdr:rowOff>
              </to>
            </anchor>
          </controlPr>
        </control>
      </mc:Choice>
      <mc:Fallback>
        <control shapeId="15625" r:id="rId63" name="CheckBox30"/>
      </mc:Fallback>
    </mc:AlternateContent>
    <mc:AlternateContent xmlns:mc="http://schemas.openxmlformats.org/markup-compatibility/2006">
      <mc:Choice Requires="x14">
        <control shapeId="15626" r:id="rId65" name="CheckBox31">
          <controlPr defaultSize="0" autoLine="0" r:id="rId66">
            <anchor moveWithCells="1">
              <from>
                <xdr:col>7</xdr:col>
                <xdr:colOff>1733550</xdr:colOff>
                <xdr:row>25</xdr:row>
                <xdr:rowOff>9525</xdr:rowOff>
              </from>
              <to>
                <xdr:col>7</xdr:col>
                <xdr:colOff>3352800</xdr:colOff>
                <xdr:row>25</xdr:row>
                <xdr:rowOff>457200</xdr:rowOff>
              </to>
            </anchor>
          </controlPr>
        </control>
      </mc:Choice>
      <mc:Fallback>
        <control shapeId="15626" r:id="rId65" name="CheckBox31"/>
      </mc:Fallback>
    </mc:AlternateContent>
    <mc:AlternateContent xmlns:mc="http://schemas.openxmlformats.org/markup-compatibility/2006">
      <mc:Choice Requires="x14">
        <control shapeId="15627" r:id="rId67" name="CheckBox32">
          <controlPr defaultSize="0" autoLine="0" r:id="rId68">
            <anchor moveWithCells="1">
              <from>
                <xdr:col>7</xdr:col>
                <xdr:colOff>3343275</xdr:colOff>
                <xdr:row>25</xdr:row>
                <xdr:rowOff>9525</xdr:rowOff>
              </from>
              <to>
                <xdr:col>7</xdr:col>
                <xdr:colOff>5181600</xdr:colOff>
                <xdr:row>25</xdr:row>
                <xdr:rowOff>457200</xdr:rowOff>
              </to>
            </anchor>
          </controlPr>
        </control>
      </mc:Choice>
      <mc:Fallback>
        <control shapeId="15627" r:id="rId67" name="CheckBox32"/>
      </mc:Fallback>
    </mc:AlternateContent>
    <mc:AlternateContent xmlns:mc="http://schemas.openxmlformats.org/markup-compatibility/2006">
      <mc:Choice Requires="x14">
        <control shapeId="15628" r:id="rId69" name="CheckBox33">
          <controlPr defaultSize="0" autoLine="0" r:id="rId70">
            <anchor moveWithCells="1">
              <from>
                <xdr:col>7</xdr:col>
                <xdr:colOff>5191125</xdr:colOff>
                <xdr:row>25</xdr:row>
                <xdr:rowOff>9525</xdr:rowOff>
              </from>
              <to>
                <xdr:col>8</xdr:col>
                <xdr:colOff>428625</xdr:colOff>
                <xdr:row>25</xdr:row>
                <xdr:rowOff>438150</xdr:rowOff>
              </to>
            </anchor>
          </controlPr>
        </control>
      </mc:Choice>
      <mc:Fallback>
        <control shapeId="15628" r:id="rId69" name="CheckBox33"/>
      </mc:Fallback>
    </mc:AlternateContent>
    <mc:AlternateContent xmlns:mc="http://schemas.openxmlformats.org/markup-compatibility/2006">
      <mc:Choice Requires="x14">
        <control shapeId="15629" r:id="rId71" name="CheckBox34">
          <controlPr defaultSize="0" autoLine="0" r:id="rId72">
            <anchor moveWithCells="1">
              <from>
                <xdr:col>7</xdr:col>
                <xdr:colOff>0</xdr:colOff>
                <xdr:row>25</xdr:row>
                <xdr:rowOff>457200</xdr:rowOff>
              </from>
              <to>
                <xdr:col>7</xdr:col>
                <xdr:colOff>2362200</xdr:colOff>
                <xdr:row>25</xdr:row>
                <xdr:rowOff>828675</xdr:rowOff>
              </to>
            </anchor>
          </controlPr>
        </control>
      </mc:Choice>
      <mc:Fallback>
        <control shapeId="15629" r:id="rId71" name="CheckBox34"/>
      </mc:Fallback>
    </mc:AlternateContent>
    <mc:AlternateContent xmlns:mc="http://schemas.openxmlformats.org/markup-compatibility/2006">
      <mc:Choice Requires="x14">
        <control shapeId="15630" r:id="rId73" name="CheckBox35">
          <controlPr defaultSize="0" autoLine="0" r:id="rId74">
            <anchor moveWithCells="1">
              <from>
                <xdr:col>7</xdr:col>
                <xdr:colOff>2333625</xdr:colOff>
                <xdr:row>25</xdr:row>
                <xdr:rowOff>457200</xdr:rowOff>
              </from>
              <to>
                <xdr:col>7</xdr:col>
                <xdr:colOff>5991225</xdr:colOff>
                <xdr:row>25</xdr:row>
                <xdr:rowOff>800100</xdr:rowOff>
              </to>
            </anchor>
          </controlPr>
        </control>
      </mc:Choice>
      <mc:Fallback>
        <control shapeId="15630" r:id="rId73" name="CheckBox35"/>
      </mc:Fallback>
    </mc:AlternateContent>
    <mc:AlternateContent xmlns:mc="http://schemas.openxmlformats.org/markup-compatibility/2006">
      <mc:Choice Requires="x14">
        <control shapeId="15379" r:id="rId75" name="Group Box 19">
          <controlPr defaultSize="0" print="0" autoFill="0" autoPict="0">
            <anchor moveWithCells="1" sizeWithCells="1">
              <from>
                <xdr:col>3</xdr:col>
                <xdr:colOff>0</xdr:colOff>
                <xdr:row>15</xdr:row>
                <xdr:rowOff>0</xdr:rowOff>
              </from>
              <to>
                <xdr:col>6</xdr:col>
                <xdr:colOff>0</xdr:colOff>
                <xdr:row>17</xdr:row>
                <xdr:rowOff>0</xdr:rowOff>
              </to>
            </anchor>
          </controlPr>
        </control>
      </mc:Choice>
    </mc:AlternateContent>
    <mc:AlternateContent xmlns:mc="http://schemas.openxmlformats.org/markup-compatibility/2006">
      <mc:Choice Requires="x14">
        <control shapeId="15387" r:id="rId76" name="Group Box 27">
          <controlPr defaultSize="0" print="0" autoFill="0" autoPict="0">
            <anchor moveWithCells="1" sizeWithCells="1">
              <from>
                <xdr:col>3</xdr:col>
                <xdr:colOff>0</xdr:colOff>
                <xdr:row>15</xdr:row>
                <xdr:rowOff>0</xdr:rowOff>
              </from>
              <to>
                <xdr:col>6</xdr:col>
                <xdr:colOff>0</xdr:colOff>
                <xdr:row>17</xdr:row>
                <xdr:rowOff>0</xdr:rowOff>
              </to>
            </anchor>
          </controlPr>
        </control>
      </mc:Choice>
    </mc:AlternateContent>
    <mc:AlternateContent xmlns:mc="http://schemas.openxmlformats.org/markup-compatibility/2006">
      <mc:Choice Requires="x14">
        <control shapeId="15388" r:id="rId77" name="Option Button 28">
          <controlPr defaultSize="0" autoFill="0" autoLine="0" autoPict="0">
            <anchor moveWithCells="1">
              <from>
                <xdr:col>3</xdr:col>
                <xdr:colOff>123825</xdr:colOff>
                <xdr:row>15</xdr:row>
                <xdr:rowOff>171450</xdr:rowOff>
              </from>
              <to>
                <xdr:col>3</xdr:col>
                <xdr:colOff>371475</xdr:colOff>
                <xdr:row>16</xdr:row>
                <xdr:rowOff>9525</xdr:rowOff>
              </to>
            </anchor>
          </controlPr>
        </control>
      </mc:Choice>
    </mc:AlternateContent>
    <mc:AlternateContent xmlns:mc="http://schemas.openxmlformats.org/markup-compatibility/2006">
      <mc:Choice Requires="x14">
        <control shapeId="15389" r:id="rId78" name="Option Button 29">
          <controlPr defaultSize="0" autoFill="0" autoLine="0" autoPict="0">
            <anchor moveWithCells="1">
              <from>
                <xdr:col>4</xdr:col>
                <xdr:colOff>142875</xdr:colOff>
                <xdr:row>15</xdr:row>
                <xdr:rowOff>171450</xdr:rowOff>
              </from>
              <to>
                <xdr:col>4</xdr:col>
                <xdr:colOff>400050</xdr:colOff>
                <xdr:row>16</xdr:row>
                <xdr:rowOff>9525</xdr:rowOff>
              </to>
            </anchor>
          </controlPr>
        </control>
      </mc:Choice>
    </mc:AlternateContent>
    <mc:AlternateContent xmlns:mc="http://schemas.openxmlformats.org/markup-compatibility/2006">
      <mc:Choice Requires="x14">
        <control shapeId="15390" r:id="rId79" name="Option Button 30">
          <controlPr defaultSize="0" autoFill="0" autoLine="0" autoPict="0">
            <anchor moveWithCells="1">
              <from>
                <xdr:col>5</xdr:col>
                <xdr:colOff>123825</xdr:colOff>
                <xdr:row>15</xdr:row>
                <xdr:rowOff>171450</xdr:rowOff>
              </from>
              <to>
                <xdr:col>5</xdr:col>
                <xdr:colOff>371475</xdr:colOff>
                <xdr:row>16</xdr:row>
                <xdr:rowOff>9525</xdr:rowOff>
              </to>
            </anchor>
          </controlPr>
        </control>
      </mc:Choice>
    </mc:AlternateContent>
    <mc:AlternateContent xmlns:mc="http://schemas.openxmlformats.org/markup-compatibility/2006">
      <mc:Choice Requires="x14">
        <control shapeId="15406" r:id="rId80" name="Group Box 46">
          <controlPr defaultSize="0" print="0" autoFill="0" autoPict="0">
            <anchor moveWithCells="1" sizeWithCells="1">
              <from>
                <xdr:col>3</xdr:col>
                <xdr:colOff>0</xdr:colOff>
                <xdr:row>17</xdr:row>
                <xdr:rowOff>0</xdr:rowOff>
              </from>
              <to>
                <xdr:col>6</xdr:col>
                <xdr:colOff>0</xdr:colOff>
                <xdr:row>19</xdr:row>
                <xdr:rowOff>0</xdr:rowOff>
              </to>
            </anchor>
          </controlPr>
        </control>
      </mc:Choice>
    </mc:AlternateContent>
    <mc:AlternateContent xmlns:mc="http://schemas.openxmlformats.org/markup-compatibility/2006">
      <mc:Choice Requires="x14">
        <control shapeId="15407" r:id="rId81" name="Group Box 47">
          <controlPr defaultSize="0" print="0" autoFill="0" autoPict="0">
            <anchor moveWithCells="1" sizeWithCells="1">
              <from>
                <xdr:col>3</xdr:col>
                <xdr:colOff>0</xdr:colOff>
                <xdr:row>17</xdr:row>
                <xdr:rowOff>0</xdr:rowOff>
              </from>
              <to>
                <xdr:col>6</xdr:col>
                <xdr:colOff>0</xdr:colOff>
                <xdr:row>19</xdr:row>
                <xdr:rowOff>0</xdr:rowOff>
              </to>
            </anchor>
          </controlPr>
        </control>
      </mc:Choice>
    </mc:AlternateContent>
    <mc:AlternateContent xmlns:mc="http://schemas.openxmlformats.org/markup-compatibility/2006">
      <mc:Choice Requires="x14">
        <control shapeId="15408" r:id="rId82" name="Option Button 48">
          <controlPr defaultSize="0" autoFill="0" autoLine="0" autoPict="0">
            <anchor moveWithCells="1">
              <from>
                <xdr:col>3</xdr:col>
                <xdr:colOff>142875</xdr:colOff>
                <xdr:row>17</xdr:row>
                <xdr:rowOff>219075</xdr:rowOff>
              </from>
              <to>
                <xdr:col>3</xdr:col>
                <xdr:colOff>400050</xdr:colOff>
                <xdr:row>17</xdr:row>
                <xdr:rowOff>438150</xdr:rowOff>
              </to>
            </anchor>
          </controlPr>
        </control>
      </mc:Choice>
    </mc:AlternateContent>
    <mc:AlternateContent xmlns:mc="http://schemas.openxmlformats.org/markup-compatibility/2006">
      <mc:Choice Requires="x14">
        <control shapeId="15409" r:id="rId83" name="Option Button 49">
          <controlPr defaultSize="0" autoFill="0" autoLine="0" autoPict="0">
            <anchor moveWithCells="1">
              <from>
                <xdr:col>4</xdr:col>
                <xdr:colOff>142875</xdr:colOff>
                <xdr:row>17</xdr:row>
                <xdr:rowOff>219075</xdr:rowOff>
              </from>
              <to>
                <xdr:col>4</xdr:col>
                <xdr:colOff>400050</xdr:colOff>
                <xdr:row>17</xdr:row>
                <xdr:rowOff>438150</xdr:rowOff>
              </to>
            </anchor>
          </controlPr>
        </control>
      </mc:Choice>
    </mc:AlternateContent>
    <mc:AlternateContent xmlns:mc="http://schemas.openxmlformats.org/markup-compatibility/2006">
      <mc:Choice Requires="x14">
        <control shapeId="15410" r:id="rId84" name="Option Button 50">
          <controlPr defaultSize="0" autoFill="0" autoLine="0" autoPict="0">
            <anchor moveWithCells="1">
              <from>
                <xdr:col>5</xdr:col>
                <xdr:colOff>142875</xdr:colOff>
                <xdr:row>17</xdr:row>
                <xdr:rowOff>219075</xdr:rowOff>
              </from>
              <to>
                <xdr:col>5</xdr:col>
                <xdr:colOff>400050</xdr:colOff>
                <xdr:row>17</xdr:row>
                <xdr:rowOff>438150</xdr:rowOff>
              </to>
            </anchor>
          </controlPr>
        </control>
      </mc:Choice>
    </mc:AlternateContent>
    <mc:AlternateContent xmlns:mc="http://schemas.openxmlformats.org/markup-compatibility/2006">
      <mc:Choice Requires="x14">
        <control shapeId="15411" r:id="rId85" name="Group Box 51">
          <controlPr defaultSize="0" print="0" autoFill="0" autoPict="0">
            <anchor moveWithCells="1" sizeWithCells="1">
              <from>
                <xdr:col>3</xdr:col>
                <xdr:colOff>0</xdr:colOff>
                <xdr:row>19</xdr:row>
                <xdr:rowOff>0</xdr:rowOff>
              </from>
              <to>
                <xdr:col>6</xdr:col>
                <xdr:colOff>0</xdr:colOff>
                <xdr:row>21</xdr:row>
                <xdr:rowOff>0</xdr:rowOff>
              </to>
            </anchor>
          </controlPr>
        </control>
      </mc:Choice>
    </mc:AlternateContent>
    <mc:AlternateContent xmlns:mc="http://schemas.openxmlformats.org/markup-compatibility/2006">
      <mc:Choice Requires="x14">
        <control shapeId="15412" r:id="rId86" name="Group Box 52">
          <controlPr defaultSize="0" print="0" autoFill="0" autoPict="0">
            <anchor moveWithCells="1" sizeWithCells="1">
              <from>
                <xdr:col>3</xdr:col>
                <xdr:colOff>0</xdr:colOff>
                <xdr:row>19</xdr:row>
                <xdr:rowOff>0</xdr:rowOff>
              </from>
              <to>
                <xdr:col>6</xdr:col>
                <xdr:colOff>0</xdr:colOff>
                <xdr:row>21</xdr:row>
                <xdr:rowOff>0</xdr:rowOff>
              </to>
            </anchor>
          </controlPr>
        </control>
      </mc:Choice>
    </mc:AlternateContent>
    <mc:AlternateContent xmlns:mc="http://schemas.openxmlformats.org/markup-compatibility/2006">
      <mc:Choice Requires="x14">
        <control shapeId="15413" r:id="rId87" name="Option Button 53">
          <controlPr defaultSize="0" autoFill="0" autoLine="0" autoPict="0">
            <anchor moveWithCells="1">
              <from>
                <xdr:col>3</xdr:col>
                <xdr:colOff>142875</xdr:colOff>
                <xdr:row>19</xdr:row>
                <xdr:rowOff>85725</xdr:rowOff>
              </from>
              <to>
                <xdr:col>3</xdr:col>
                <xdr:colOff>400050</xdr:colOff>
                <xdr:row>20</xdr:row>
                <xdr:rowOff>47625</xdr:rowOff>
              </to>
            </anchor>
          </controlPr>
        </control>
      </mc:Choice>
    </mc:AlternateContent>
    <mc:AlternateContent xmlns:mc="http://schemas.openxmlformats.org/markup-compatibility/2006">
      <mc:Choice Requires="x14">
        <control shapeId="15414" r:id="rId88" name="Option Button 54">
          <controlPr defaultSize="0" autoFill="0" autoLine="0" autoPict="0">
            <anchor moveWithCells="1">
              <from>
                <xdr:col>4</xdr:col>
                <xdr:colOff>142875</xdr:colOff>
                <xdr:row>19</xdr:row>
                <xdr:rowOff>85725</xdr:rowOff>
              </from>
              <to>
                <xdr:col>4</xdr:col>
                <xdr:colOff>400050</xdr:colOff>
                <xdr:row>20</xdr:row>
                <xdr:rowOff>47625</xdr:rowOff>
              </to>
            </anchor>
          </controlPr>
        </control>
      </mc:Choice>
    </mc:AlternateContent>
    <mc:AlternateContent xmlns:mc="http://schemas.openxmlformats.org/markup-compatibility/2006">
      <mc:Choice Requires="x14">
        <control shapeId="15415" r:id="rId89" name="Option Button 55">
          <controlPr defaultSize="0" autoFill="0" autoLine="0" autoPict="0">
            <anchor moveWithCells="1">
              <from>
                <xdr:col>5</xdr:col>
                <xdr:colOff>142875</xdr:colOff>
                <xdr:row>19</xdr:row>
                <xdr:rowOff>85725</xdr:rowOff>
              </from>
              <to>
                <xdr:col>5</xdr:col>
                <xdr:colOff>400050</xdr:colOff>
                <xdr:row>20</xdr:row>
                <xdr:rowOff>47625</xdr:rowOff>
              </to>
            </anchor>
          </controlPr>
        </control>
      </mc:Choice>
    </mc:AlternateContent>
    <mc:AlternateContent xmlns:mc="http://schemas.openxmlformats.org/markup-compatibility/2006">
      <mc:Choice Requires="x14">
        <control shapeId="15416" r:id="rId90" name="Group Box 56">
          <controlPr defaultSize="0" print="0" autoFill="0" autoPict="0">
            <anchor moveWithCells="1" sizeWithCells="1">
              <from>
                <xdr:col>3</xdr:col>
                <xdr:colOff>0</xdr:colOff>
                <xdr:row>21</xdr:row>
                <xdr:rowOff>0</xdr:rowOff>
              </from>
              <to>
                <xdr:col>6</xdr:col>
                <xdr:colOff>0</xdr:colOff>
                <xdr:row>23</xdr:row>
                <xdr:rowOff>0</xdr:rowOff>
              </to>
            </anchor>
          </controlPr>
        </control>
      </mc:Choice>
    </mc:AlternateContent>
    <mc:AlternateContent xmlns:mc="http://schemas.openxmlformats.org/markup-compatibility/2006">
      <mc:Choice Requires="x14">
        <control shapeId="15417" r:id="rId91" name="Group Box 57">
          <controlPr defaultSize="0" print="0" autoFill="0" autoPict="0">
            <anchor moveWithCells="1" sizeWithCells="1">
              <from>
                <xdr:col>3</xdr:col>
                <xdr:colOff>0</xdr:colOff>
                <xdr:row>21</xdr:row>
                <xdr:rowOff>0</xdr:rowOff>
              </from>
              <to>
                <xdr:col>6</xdr:col>
                <xdr:colOff>0</xdr:colOff>
                <xdr:row>23</xdr:row>
                <xdr:rowOff>0</xdr:rowOff>
              </to>
            </anchor>
          </controlPr>
        </control>
      </mc:Choice>
    </mc:AlternateContent>
    <mc:AlternateContent xmlns:mc="http://schemas.openxmlformats.org/markup-compatibility/2006">
      <mc:Choice Requires="x14">
        <control shapeId="15418" r:id="rId92" name="Option Button 58">
          <controlPr defaultSize="0" autoFill="0" autoLine="0" autoPict="0">
            <anchor moveWithCells="1">
              <from>
                <xdr:col>3</xdr:col>
                <xdr:colOff>142875</xdr:colOff>
                <xdr:row>21</xdr:row>
                <xdr:rowOff>85725</xdr:rowOff>
              </from>
              <to>
                <xdr:col>3</xdr:col>
                <xdr:colOff>400050</xdr:colOff>
                <xdr:row>22</xdr:row>
                <xdr:rowOff>9525</xdr:rowOff>
              </to>
            </anchor>
          </controlPr>
        </control>
      </mc:Choice>
    </mc:AlternateContent>
    <mc:AlternateContent xmlns:mc="http://schemas.openxmlformats.org/markup-compatibility/2006">
      <mc:Choice Requires="x14">
        <control shapeId="15419" r:id="rId93" name="Option Button 59">
          <controlPr defaultSize="0" autoFill="0" autoLine="0" autoPict="0">
            <anchor moveWithCells="1">
              <from>
                <xdr:col>4</xdr:col>
                <xdr:colOff>142875</xdr:colOff>
                <xdr:row>21</xdr:row>
                <xdr:rowOff>85725</xdr:rowOff>
              </from>
              <to>
                <xdr:col>4</xdr:col>
                <xdr:colOff>400050</xdr:colOff>
                <xdr:row>22</xdr:row>
                <xdr:rowOff>9525</xdr:rowOff>
              </to>
            </anchor>
          </controlPr>
        </control>
      </mc:Choice>
    </mc:AlternateContent>
    <mc:AlternateContent xmlns:mc="http://schemas.openxmlformats.org/markup-compatibility/2006">
      <mc:Choice Requires="x14">
        <control shapeId="15420" r:id="rId94" name="Option Button 60">
          <controlPr defaultSize="0" autoFill="0" autoLine="0" autoPict="0">
            <anchor moveWithCells="1">
              <from>
                <xdr:col>5</xdr:col>
                <xdr:colOff>142875</xdr:colOff>
                <xdr:row>21</xdr:row>
                <xdr:rowOff>85725</xdr:rowOff>
              </from>
              <to>
                <xdr:col>5</xdr:col>
                <xdr:colOff>400050</xdr:colOff>
                <xdr:row>22</xdr:row>
                <xdr:rowOff>9525</xdr:rowOff>
              </to>
            </anchor>
          </controlPr>
        </control>
      </mc:Choice>
    </mc:AlternateContent>
    <mc:AlternateContent xmlns:mc="http://schemas.openxmlformats.org/markup-compatibility/2006">
      <mc:Choice Requires="x14">
        <control shapeId="15431" r:id="rId95" name="Group Box 71">
          <controlPr defaultSize="0" print="0" autoFill="0" autoPict="0">
            <anchor moveWithCells="1" sizeWithCells="1">
              <from>
                <xdr:col>3</xdr:col>
                <xdr:colOff>0</xdr:colOff>
                <xdr:row>23</xdr:row>
                <xdr:rowOff>0</xdr:rowOff>
              </from>
              <to>
                <xdr:col>6</xdr:col>
                <xdr:colOff>0</xdr:colOff>
                <xdr:row>25</xdr:row>
                <xdr:rowOff>0</xdr:rowOff>
              </to>
            </anchor>
          </controlPr>
        </control>
      </mc:Choice>
    </mc:AlternateContent>
    <mc:AlternateContent xmlns:mc="http://schemas.openxmlformats.org/markup-compatibility/2006">
      <mc:Choice Requires="x14">
        <control shapeId="15432" r:id="rId96" name="Group Box 72">
          <controlPr defaultSize="0" print="0" autoFill="0" autoPict="0">
            <anchor moveWithCells="1" sizeWithCells="1">
              <from>
                <xdr:col>3</xdr:col>
                <xdr:colOff>0</xdr:colOff>
                <xdr:row>23</xdr:row>
                <xdr:rowOff>0</xdr:rowOff>
              </from>
              <to>
                <xdr:col>6</xdr:col>
                <xdr:colOff>0</xdr:colOff>
                <xdr:row>25</xdr:row>
                <xdr:rowOff>0</xdr:rowOff>
              </to>
            </anchor>
          </controlPr>
        </control>
      </mc:Choice>
    </mc:AlternateContent>
    <mc:AlternateContent xmlns:mc="http://schemas.openxmlformats.org/markup-compatibility/2006">
      <mc:Choice Requires="x14">
        <control shapeId="15433" r:id="rId97" name="Option Button 73">
          <controlPr defaultSize="0" autoFill="0" autoLine="0" autoPict="0">
            <anchor moveWithCells="1">
              <from>
                <xdr:col>3</xdr:col>
                <xdr:colOff>142875</xdr:colOff>
                <xdr:row>23</xdr:row>
                <xdr:rowOff>85725</xdr:rowOff>
              </from>
              <to>
                <xdr:col>3</xdr:col>
                <xdr:colOff>400050</xdr:colOff>
                <xdr:row>24</xdr:row>
                <xdr:rowOff>9525</xdr:rowOff>
              </to>
            </anchor>
          </controlPr>
        </control>
      </mc:Choice>
    </mc:AlternateContent>
    <mc:AlternateContent xmlns:mc="http://schemas.openxmlformats.org/markup-compatibility/2006">
      <mc:Choice Requires="x14">
        <control shapeId="15434" r:id="rId98" name="Option Button 74">
          <controlPr defaultSize="0" autoFill="0" autoLine="0" autoPict="0">
            <anchor moveWithCells="1">
              <from>
                <xdr:col>4</xdr:col>
                <xdr:colOff>142875</xdr:colOff>
                <xdr:row>23</xdr:row>
                <xdr:rowOff>85725</xdr:rowOff>
              </from>
              <to>
                <xdr:col>4</xdr:col>
                <xdr:colOff>400050</xdr:colOff>
                <xdr:row>24</xdr:row>
                <xdr:rowOff>9525</xdr:rowOff>
              </to>
            </anchor>
          </controlPr>
        </control>
      </mc:Choice>
    </mc:AlternateContent>
    <mc:AlternateContent xmlns:mc="http://schemas.openxmlformats.org/markup-compatibility/2006">
      <mc:Choice Requires="x14">
        <control shapeId="15435" r:id="rId99" name="Option Button 75">
          <controlPr defaultSize="0" autoFill="0" autoLine="0" autoPict="0">
            <anchor moveWithCells="1">
              <from>
                <xdr:col>5</xdr:col>
                <xdr:colOff>142875</xdr:colOff>
                <xdr:row>23</xdr:row>
                <xdr:rowOff>85725</xdr:rowOff>
              </from>
              <to>
                <xdr:col>5</xdr:col>
                <xdr:colOff>400050</xdr:colOff>
                <xdr:row>24</xdr:row>
                <xdr:rowOff>9525</xdr:rowOff>
              </to>
            </anchor>
          </controlPr>
        </control>
      </mc:Choice>
    </mc:AlternateContent>
    <mc:AlternateContent xmlns:mc="http://schemas.openxmlformats.org/markup-compatibility/2006">
      <mc:Choice Requires="x14">
        <control shapeId="15436" r:id="rId100" name="Group Box 76">
          <controlPr defaultSize="0" print="0" autoFill="0" autoPict="0">
            <anchor moveWithCells="1" sizeWithCells="1">
              <from>
                <xdr:col>3</xdr:col>
                <xdr:colOff>0</xdr:colOff>
                <xdr:row>25</xdr:row>
                <xdr:rowOff>0</xdr:rowOff>
              </from>
              <to>
                <xdr:col>6</xdr:col>
                <xdr:colOff>0</xdr:colOff>
                <xdr:row>27</xdr:row>
                <xdr:rowOff>0</xdr:rowOff>
              </to>
            </anchor>
          </controlPr>
        </control>
      </mc:Choice>
    </mc:AlternateContent>
    <mc:AlternateContent xmlns:mc="http://schemas.openxmlformats.org/markup-compatibility/2006">
      <mc:Choice Requires="x14">
        <control shapeId="15437" r:id="rId101" name="Group Box 77">
          <controlPr defaultSize="0" print="0" autoFill="0" autoPict="0">
            <anchor moveWithCells="1" sizeWithCells="1">
              <from>
                <xdr:col>3</xdr:col>
                <xdr:colOff>0</xdr:colOff>
                <xdr:row>25</xdr:row>
                <xdr:rowOff>0</xdr:rowOff>
              </from>
              <to>
                <xdr:col>6</xdr:col>
                <xdr:colOff>0</xdr:colOff>
                <xdr:row>27</xdr:row>
                <xdr:rowOff>0</xdr:rowOff>
              </to>
            </anchor>
          </controlPr>
        </control>
      </mc:Choice>
    </mc:AlternateContent>
    <mc:AlternateContent xmlns:mc="http://schemas.openxmlformats.org/markup-compatibility/2006">
      <mc:Choice Requires="x14">
        <control shapeId="15438" r:id="rId102" name="Option Button 78">
          <controlPr defaultSize="0" autoFill="0" autoLine="0" autoPict="0">
            <anchor moveWithCells="1">
              <from>
                <xdr:col>3</xdr:col>
                <xdr:colOff>142875</xdr:colOff>
                <xdr:row>25</xdr:row>
                <xdr:rowOff>47625</xdr:rowOff>
              </from>
              <to>
                <xdr:col>3</xdr:col>
                <xdr:colOff>400050</xdr:colOff>
                <xdr:row>26</xdr:row>
                <xdr:rowOff>9525</xdr:rowOff>
              </to>
            </anchor>
          </controlPr>
        </control>
      </mc:Choice>
    </mc:AlternateContent>
    <mc:AlternateContent xmlns:mc="http://schemas.openxmlformats.org/markup-compatibility/2006">
      <mc:Choice Requires="x14">
        <control shapeId="15439" r:id="rId103" name="Option Button 79">
          <controlPr defaultSize="0" autoFill="0" autoLine="0" autoPict="0">
            <anchor moveWithCells="1">
              <from>
                <xdr:col>4</xdr:col>
                <xdr:colOff>142875</xdr:colOff>
                <xdr:row>25</xdr:row>
                <xdr:rowOff>47625</xdr:rowOff>
              </from>
              <to>
                <xdr:col>4</xdr:col>
                <xdr:colOff>400050</xdr:colOff>
                <xdr:row>26</xdr:row>
                <xdr:rowOff>9525</xdr:rowOff>
              </to>
            </anchor>
          </controlPr>
        </control>
      </mc:Choice>
    </mc:AlternateContent>
    <mc:AlternateContent xmlns:mc="http://schemas.openxmlformats.org/markup-compatibility/2006">
      <mc:Choice Requires="x14">
        <control shapeId="15440" r:id="rId104" name="Option Button 80">
          <controlPr defaultSize="0" autoFill="0" autoLine="0" autoPict="0">
            <anchor moveWithCells="1">
              <from>
                <xdr:col>5</xdr:col>
                <xdr:colOff>142875</xdr:colOff>
                <xdr:row>25</xdr:row>
                <xdr:rowOff>47625</xdr:rowOff>
              </from>
              <to>
                <xdr:col>5</xdr:col>
                <xdr:colOff>400050</xdr:colOff>
                <xdr:row>26</xdr:row>
                <xdr:rowOff>9525</xdr:rowOff>
              </to>
            </anchor>
          </controlPr>
        </control>
      </mc:Choice>
    </mc:AlternateContent>
    <mc:AlternateContent xmlns:mc="http://schemas.openxmlformats.org/markup-compatibility/2006">
      <mc:Choice Requires="x14">
        <control shapeId="15449" r:id="rId105" name="Group Box 89">
          <controlPr defaultSize="0" print="0" autoFill="0" autoPict="0">
            <anchor moveWithCells="1" sizeWithCells="1">
              <from>
                <xdr:col>3</xdr:col>
                <xdr:colOff>0</xdr:colOff>
                <xdr:row>27</xdr:row>
                <xdr:rowOff>0</xdr:rowOff>
              </from>
              <to>
                <xdr:col>6</xdr:col>
                <xdr:colOff>0</xdr:colOff>
                <xdr:row>29</xdr:row>
                <xdr:rowOff>0</xdr:rowOff>
              </to>
            </anchor>
          </controlPr>
        </control>
      </mc:Choice>
    </mc:AlternateContent>
    <mc:AlternateContent xmlns:mc="http://schemas.openxmlformats.org/markup-compatibility/2006">
      <mc:Choice Requires="x14">
        <control shapeId="15450" r:id="rId106" name="Group Box 90">
          <controlPr defaultSize="0" print="0" autoFill="0" autoPict="0">
            <anchor moveWithCells="1" sizeWithCells="1">
              <from>
                <xdr:col>3</xdr:col>
                <xdr:colOff>0</xdr:colOff>
                <xdr:row>27</xdr:row>
                <xdr:rowOff>0</xdr:rowOff>
              </from>
              <to>
                <xdr:col>6</xdr:col>
                <xdr:colOff>0</xdr:colOff>
                <xdr:row>29</xdr:row>
                <xdr:rowOff>0</xdr:rowOff>
              </to>
            </anchor>
          </controlPr>
        </control>
      </mc:Choice>
    </mc:AlternateContent>
    <mc:AlternateContent xmlns:mc="http://schemas.openxmlformats.org/markup-compatibility/2006">
      <mc:Choice Requires="x14">
        <control shapeId="15451" r:id="rId107" name="Option Button 91">
          <controlPr defaultSize="0" autoFill="0" autoLine="0" autoPict="0">
            <anchor moveWithCells="1">
              <from>
                <xdr:col>3</xdr:col>
                <xdr:colOff>142875</xdr:colOff>
                <xdr:row>27</xdr:row>
                <xdr:rowOff>47625</xdr:rowOff>
              </from>
              <to>
                <xdr:col>3</xdr:col>
                <xdr:colOff>400050</xdr:colOff>
                <xdr:row>28</xdr:row>
                <xdr:rowOff>38100</xdr:rowOff>
              </to>
            </anchor>
          </controlPr>
        </control>
      </mc:Choice>
    </mc:AlternateContent>
    <mc:AlternateContent xmlns:mc="http://schemas.openxmlformats.org/markup-compatibility/2006">
      <mc:Choice Requires="x14">
        <control shapeId="15452" r:id="rId108" name="Option Button 92">
          <controlPr defaultSize="0" autoFill="0" autoLine="0" autoPict="0">
            <anchor moveWithCells="1">
              <from>
                <xdr:col>4</xdr:col>
                <xdr:colOff>142875</xdr:colOff>
                <xdr:row>27</xdr:row>
                <xdr:rowOff>47625</xdr:rowOff>
              </from>
              <to>
                <xdr:col>4</xdr:col>
                <xdr:colOff>400050</xdr:colOff>
                <xdr:row>28</xdr:row>
                <xdr:rowOff>38100</xdr:rowOff>
              </to>
            </anchor>
          </controlPr>
        </control>
      </mc:Choice>
    </mc:AlternateContent>
    <mc:AlternateContent xmlns:mc="http://schemas.openxmlformats.org/markup-compatibility/2006">
      <mc:Choice Requires="x14">
        <control shapeId="15453" r:id="rId109" name="Option Button 93">
          <controlPr defaultSize="0" autoFill="0" autoLine="0" autoPict="0">
            <anchor moveWithCells="1">
              <from>
                <xdr:col>5</xdr:col>
                <xdr:colOff>142875</xdr:colOff>
                <xdr:row>27</xdr:row>
                <xdr:rowOff>47625</xdr:rowOff>
              </from>
              <to>
                <xdr:col>5</xdr:col>
                <xdr:colOff>400050</xdr:colOff>
                <xdr:row>28</xdr:row>
                <xdr:rowOff>38100</xdr:rowOff>
              </to>
            </anchor>
          </controlPr>
        </control>
      </mc:Choice>
    </mc:AlternateContent>
    <mc:AlternateContent xmlns:mc="http://schemas.openxmlformats.org/markup-compatibility/2006">
      <mc:Choice Requires="x14">
        <control shapeId="15457" r:id="rId110" name="Group Box 97">
          <controlPr defaultSize="0" print="0" autoFill="0" autoPict="0">
            <anchor moveWithCells="1" sizeWithCells="1">
              <from>
                <xdr:col>3</xdr:col>
                <xdr:colOff>0</xdr:colOff>
                <xdr:row>29</xdr:row>
                <xdr:rowOff>0</xdr:rowOff>
              </from>
              <to>
                <xdr:col>6</xdr:col>
                <xdr:colOff>0</xdr:colOff>
                <xdr:row>31</xdr:row>
                <xdr:rowOff>0</xdr:rowOff>
              </to>
            </anchor>
          </controlPr>
        </control>
      </mc:Choice>
    </mc:AlternateContent>
    <mc:AlternateContent xmlns:mc="http://schemas.openxmlformats.org/markup-compatibility/2006">
      <mc:Choice Requires="x14">
        <control shapeId="15458" r:id="rId111" name="Group Box 98">
          <controlPr defaultSize="0" print="0" autoFill="0" autoPict="0">
            <anchor moveWithCells="1" sizeWithCells="1">
              <from>
                <xdr:col>3</xdr:col>
                <xdr:colOff>0</xdr:colOff>
                <xdr:row>29</xdr:row>
                <xdr:rowOff>0</xdr:rowOff>
              </from>
              <to>
                <xdr:col>6</xdr:col>
                <xdr:colOff>0</xdr:colOff>
                <xdr:row>31</xdr:row>
                <xdr:rowOff>0</xdr:rowOff>
              </to>
            </anchor>
          </controlPr>
        </control>
      </mc:Choice>
    </mc:AlternateContent>
    <mc:AlternateContent xmlns:mc="http://schemas.openxmlformats.org/markup-compatibility/2006">
      <mc:Choice Requires="x14">
        <control shapeId="15459" r:id="rId112" name="Option Button 99">
          <controlPr defaultSize="0" autoFill="0" autoLine="0" autoPict="0">
            <anchor moveWithCells="1">
              <from>
                <xdr:col>3</xdr:col>
                <xdr:colOff>142875</xdr:colOff>
                <xdr:row>29</xdr:row>
                <xdr:rowOff>47625</xdr:rowOff>
              </from>
              <to>
                <xdr:col>3</xdr:col>
                <xdr:colOff>400050</xdr:colOff>
                <xdr:row>30</xdr:row>
                <xdr:rowOff>19050</xdr:rowOff>
              </to>
            </anchor>
          </controlPr>
        </control>
      </mc:Choice>
    </mc:AlternateContent>
    <mc:AlternateContent xmlns:mc="http://schemas.openxmlformats.org/markup-compatibility/2006">
      <mc:Choice Requires="x14">
        <control shapeId="15460" r:id="rId113" name="Option Button 100">
          <controlPr defaultSize="0" autoFill="0" autoLine="0" autoPict="0">
            <anchor moveWithCells="1">
              <from>
                <xdr:col>4</xdr:col>
                <xdr:colOff>142875</xdr:colOff>
                <xdr:row>29</xdr:row>
                <xdr:rowOff>47625</xdr:rowOff>
              </from>
              <to>
                <xdr:col>4</xdr:col>
                <xdr:colOff>400050</xdr:colOff>
                <xdr:row>30</xdr:row>
                <xdr:rowOff>19050</xdr:rowOff>
              </to>
            </anchor>
          </controlPr>
        </control>
      </mc:Choice>
    </mc:AlternateContent>
    <mc:AlternateContent xmlns:mc="http://schemas.openxmlformats.org/markup-compatibility/2006">
      <mc:Choice Requires="x14">
        <control shapeId="15461" r:id="rId114" name="Option Button 101">
          <controlPr defaultSize="0" autoFill="0" autoLine="0" autoPict="0">
            <anchor moveWithCells="1">
              <from>
                <xdr:col>5</xdr:col>
                <xdr:colOff>142875</xdr:colOff>
                <xdr:row>29</xdr:row>
                <xdr:rowOff>47625</xdr:rowOff>
              </from>
              <to>
                <xdr:col>5</xdr:col>
                <xdr:colOff>400050</xdr:colOff>
                <xdr:row>30</xdr:row>
                <xdr:rowOff>19050</xdr:rowOff>
              </to>
            </anchor>
          </controlPr>
        </control>
      </mc:Choice>
    </mc:AlternateContent>
    <mc:AlternateContent xmlns:mc="http://schemas.openxmlformats.org/markup-compatibility/2006">
      <mc:Choice Requires="x14">
        <control shapeId="15462" r:id="rId115" name="Group Box 102">
          <controlPr defaultSize="0" print="0" autoFill="0" autoPict="0">
            <anchor moveWithCells="1" sizeWithCells="1">
              <from>
                <xdr:col>3</xdr:col>
                <xdr:colOff>0</xdr:colOff>
                <xdr:row>31</xdr:row>
                <xdr:rowOff>0</xdr:rowOff>
              </from>
              <to>
                <xdr:col>6</xdr:col>
                <xdr:colOff>0</xdr:colOff>
                <xdr:row>33</xdr:row>
                <xdr:rowOff>0</xdr:rowOff>
              </to>
            </anchor>
          </controlPr>
        </control>
      </mc:Choice>
    </mc:AlternateContent>
    <mc:AlternateContent xmlns:mc="http://schemas.openxmlformats.org/markup-compatibility/2006">
      <mc:Choice Requires="x14">
        <control shapeId="15463" r:id="rId116" name="Group Box 103">
          <controlPr defaultSize="0" print="0" autoFill="0" autoPict="0">
            <anchor moveWithCells="1" sizeWithCells="1">
              <from>
                <xdr:col>3</xdr:col>
                <xdr:colOff>0</xdr:colOff>
                <xdr:row>31</xdr:row>
                <xdr:rowOff>0</xdr:rowOff>
              </from>
              <to>
                <xdr:col>6</xdr:col>
                <xdr:colOff>0</xdr:colOff>
                <xdr:row>33</xdr:row>
                <xdr:rowOff>0</xdr:rowOff>
              </to>
            </anchor>
          </controlPr>
        </control>
      </mc:Choice>
    </mc:AlternateContent>
    <mc:AlternateContent xmlns:mc="http://schemas.openxmlformats.org/markup-compatibility/2006">
      <mc:Choice Requires="x14">
        <control shapeId="15464" r:id="rId117" name="Option Button 104">
          <controlPr defaultSize="0" autoFill="0" autoLine="0" autoPict="0">
            <anchor moveWithCells="1">
              <from>
                <xdr:col>3</xdr:col>
                <xdr:colOff>142875</xdr:colOff>
                <xdr:row>31</xdr:row>
                <xdr:rowOff>47625</xdr:rowOff>
              </from>
              <to>
                <xdr:col>3</xdr:col>
                <xdr:colOff>400050</xdr:colOff>
                <xdr:row>32</xdr:row>
                <xdr:rowOff>19050</xdr:rowOff>
              </to>
            </anchor>
          </controlPr>
        </control>
      </mc:Choice>
    </mc:AlternateContent>
    <mc:AlternateContent xmlns:mc="http://schemas.openxmlformats.org/markup-compatibility/2006">
      <mc:Choice Requires="x14">
        <control shapeId="15465" r:id="rId118" name="Option Button 105">
          <controlPr defaultSize="0" autoFill="0" autoLine="0" autoPict="0">
            <anchor moveWithCells="1">
              <from>
                <xdr:col>4</xdr:col>
                <xdr:colOff>142875</xdr:colOff>
                <xdr:row>31</xdr:row>
                <xdr:rowOff>47625</xdr:rowOff>
              </from>
              <to>
                <xdr:col>4</xdr:col>
                <xdr:colOff>400050</xdr:colOff>
                <xdr:row>32</xdr:row>
                <xdr:rowOff>19050</xdr:rowOff>
              </to>
            </anchor>
          </controlPr>
        </control>
      </mc:Choice>
    </mc:AlternateContent>
    <mc:AlternateContent xmlns:mc="http://schemas.openxmlformats.org/markup-compatibility/2006">
      <mc:Choice Requires="x14">
        <control shapeId="15466" r:id="rId119" name="Option Button 106">
          <controlPr defaultSize="0" autoFill="0" autoLine="0" autoPict="0">
            <anchor moveWithCells="1">
              <from>
                <xdr:col>5</xdr:col>
                <xdr:colOff>142875</xdr:colOff>
                <xdr:row>31</xdr:row>
                <xdr:rowOff>47625</xdr:rowOff>
              </from>
              <to>
                <xdr:col>5</xdr:col>
                <xdr:colOff>400050</xdr:colOff>
                <xdr:row>32</xdr:row>
                <xdr:rowOff>19050</xdr:rowOff>
              </to>
            </anchor>
          </controlPr>
        </control>
      </mc:Choice>
    </mc:AlternateContent>
    <mc:AlternateContent xmlns:mc="http://schemas.openxmlformats.org/markup-compatibility/2006">
      <mc:Choice Requires="x14">
        <control shapeId="15484" r:id="rId120" name="Group Box 124">
          <controlPr defaultSize="0" print="0" autoFill="0" autoPict="0">
            <anchor moveWithCells="1" sizeWithCells="1">
              <from>
                <xdr:col>3</xdr:col>
                <xdr:colOff>0</xdr:colOff>
                <xdr:row>33</xdr:row>
                <xdr:rowOff>0</xdr:rowOff>
              </from>
              <to>
                <xdr:col>6</xdr:col>
                <xdr:colOff>0</xdr:colOff>
                <xdr:row>35</xdr:row>
                <xdr:rowOff>0</xdr:rowOff>
              </to>
            </anchor>
          </controlPr>
        </control>
      </mc:Choice>
    </mc:AlternateContent>
    <mc:AlternateContent xmlns:mc="http://schemas.openxmlformats.org/markup-compatibility/2006">
      <mc:Choice Requires="x14">
        <control shapeId="15486" r:id="rId121" name="Option Button 126">
          <controlPr defaultSize="0" autoFill="0" autoLine="0" autoPict="0">
            <anchor moveWithCells="1">
              <from>
                <xdr:col>3</xdr:col>
                <xdr:colOff>142875</xdr:colOff>
                <xdr:row>33</xdr:row>
                <xdr:rowOff>238125</xdr:rowOff>
              </from>
              <to>
                <xdr:col>3</xdr:col>
                <xdr:colOff>400050</xdr:colOff>
                <xdr:row>33</xdr:row>
                <xdr:rowOff>514350</xdr:rowOff>
              </to>
            </anchor>
          </controlPr>
        </control>
      </mc:Choice>
    </mc:AlternateContent>
    <mc:AlternateContent xmlns:mc="http://schemas.openxmlformats.org/markup-compatibility/2006">
      <mc:Choice Requires="x14">
        <control shapeId="15487" r:id="rId122" name="Option Button 127">
          <controlPr defaultSize="0" autoFill="0" autoLine="0" autoPict="0">
            <anchor moveWithCells="1">
              <from>
                <xdr:col>4</xdr:col>
                <xdr:colOff>142875</xdr:colOff>
                <xdr:row>33</xdr:row>
                <xdr:rowOff>238125</xdr:rowOff>
              </from>
              <to>
                <xdr:col>4</xdr:col>
                <xdr:colOff>400050</xdr:colOff>
                <xdr:row>33</xdr:row>
                <xdr:rowOff>514350</xdr:rowOff>
              </to>
            </anchor>
          </controlPr>
        </control>
      </mc:Choice>
    </mc:AlternateContent>
    <mc:AlternateContent xmlns:mc="http://schemas.openxmlformats.org/markup-compatibility/2006">
      <mc:Choice Requires="x14">
        <control shapeId="15488" r:id="rId123" name="Option Button 128">
          <controlPr defaultSize="0" autoFill="0" autoLine="0" autoPict="0">
            <anchor moveWithCells="1">
              <from>
                <xdr:col>5</xdr:col>
                <xdr:colOff>142875</xdr:colOff>
                <xdr:row>33</xdr:row>
                <xdr:rowOff>238125</xdr:rowOff>
              </from>
              <to>
                <xdr:col>5</xdr:col>
                <xdr:colOff>400050</xdr:colOff>
                <xdr:row>33</xdr:row>
                <xdr:rowOff>514350</xdr:rowOff>
              </to>
            </anchor>
          </controlPr>
        </control>
      </mc:Choice>
    </mc:AlternateContent>
    <mc:AlternateContent xmlns:mc="http://schemas.openxmlformats.org/markup-compatibility/2006">
      <mc:Choice Requires="x14">
        <control shapeId="15514" r:id="rId124" name="Group Box 154">
          <controlPr defaultSize="0" print="0" autoFill="0" autoPict="0">
            <anchor moveWithCells="1" sizeWithCells="1">
              <from>
                <xdr:col>3</xdr:col>
                <xdr:colOff>0</xdr:colOff>
                <xdr:row>35</xdr:row>
                <xdr:rowOff>0</xdr:rowOff>
              </from>
              <to>
                <xdr:col>6</xdr:col>
                <xdr:colOff>0</xdr:colOff>
                <xdr:row>37</xdr:row>
                <xdr:rowOff>0</xdr:rowOff>
              </to>
            </anchor>
          </controlPr>
        </control>
      </mc:Choice>
    </mc:AlternateContent>
    <mc:AlternateContent xmlns:mc="http://schemas.openxmlformats.org/markup-compatibility/2006">
      <mc:Choice Requires="x14">
        <control shapeId="15515" r:id="rId125" name="Group Box 155">
          <controlPr defaultSize="0" print="0" autoFill="0" autoPict="0">
            <anchor moveWithCells="1" sizeWithCells="1">
              <from>
                <xdr:col>3</xdr:col>
                <xdr:colOff>0</xdr:colOff>
                <xdr:row>35</xdr:row>
                <xdr:rowOff>0</xdr:rowOff>
              </from>
              <to>
                <xdr:col>6</xdr:col>
                <xdr:colOff>0</xdr:colOff>
                <xdr:row>37</xdr:row>
                <xdr:rowOff>0</xdr:rowOff>
              </to>
            </anchor>
          </controlPr>
        </control>
      </mc:Choice>
    </mc:AlternateContent>
    <mc:AlternateContent xmlns:mc="http://schemas.openxmlformats.org/markup-compatibility/2006">
      <mc:Choice Requires="x14">
        <control shapeId="15524" r:id="rId126" name="Group Box 164">
          <controlPr defaultSize="0" print="0" autoFill="0" autoPict="0">
            <anchor moveWithCells="1" sizeWithCells="1">
              <from>
                <xdr:col>3</xdr:col>
                <xdr:colOff>0</xdr:colOff>
                <xdr:row>35</xdr:row>
                <xdr:rowOff>0</xdr:rowOff>
              </from>
              <to>
                <xdr:col>6</xdr:col>
                <xdr:colOff>0</xdr:colOff>
                <xdr:row>37</xdr:row>
                <xdr:rowOff>0</xdr:rowOff>
              </to>
            </anchor>
          </controlPr>
        </control>
      </mc:Choice>
    </mc:AlternateContent>
    <mc:AlternateContent xmlns:mc="http://schemas.openxmlformats.org/markup-compatibility/2006">
      <mc:Choice Requires="x14">
        <control shapeId="15525" r:id="rId127" name="Option Button 165">
          <controlPr defaultSize="0" autoFill="0" autoLine="0" autoPict="0">
            <anchor moveWithCells="1">
              <from>
                <xdr:col>3</xdr:col>
                <xdr:colOff>142875</xdr:colOff>
                <xdr:row>35</xdr:row>
                <xdr:rowOff>123825</xdr:rowOff>
              </from>
              <to>
                <xdr:col>3</xdr:col>
                <xdr:colOff>400050</xdr:colOff>
                <xdr:row>36</xdr:row>
                <xdr:rowOff>133350</xdr:rowOff>
              </to>
            </anchor>
          </controlPr>
        </control>
      </mc:Choice>
    </mc:AlternateContent>
    <mc:AlternateContent xmlns:mc="http://schemas.openxmlformats.org/markup-compatibility/2006">
      <mc:Choice Requires="x14">
        <control shapeId="15526" r:id="rId128" name="Option Button 166">
          <controlPr defaultSize="0" autoFill="0" autoLine="0" autoPict="0">
            <anchor moveWithCells="1">
              <from>
                <xdr:col>4</xdr:col>
                <xdr:colOff>142875</xdr:colOff>
                <xdr:row>35</xdr:row>
                <xdr:rowOff>123825</xdr:rowOff>
              </from>
              <to>
                <xdr:col>4</xdr:col>
                <xdr:colOff>400050</xdr:colOff>
                <xdr:row>36</xdr:row>
                <xdr:rowOff>133350</xdr:rowOff>
              </to>
            </anchor>
          </controlPr>
        </control>
      </mc:Choice>
    </mc:AlternateContent>
    <mc:AlternateContent xmlns:mc="http://schemas.openxmlformats.org/markup-compatibility/2006">
      <mc:Choice Requires="x14">
        <control shapeId="15527" r:id="rId129" name="Option Button 167">
          <controlPr defaultSize="0" autoFill="0" autoLine="0" autoPict="0">
            <anchor moveWithCells="1">
              <from>
                <xdr:col>5</xdr:col>
                <xdr:colOff>142875</xdr:colOff>
                <xdr:row>35</xdr:row>
                <xdr:rowOff>123825</xdr:rowOff>
              </from>
              <to>
                <xdr:col>5</xdr:col>
                <xdr:colOff>400050</xdr:colOff>
                <xdr:row>36</xdr:row>
                <xdr:rowOff>133350</xdr:rowOff>
              </to>
            </anchor>
          </controlPr>
        </control>
      </mc:Choice>
    </mc:AlternateContent>
    <mc:AlternateContent xmlns:mc="http://schemas.openxmlformats.org/markup-compatibility/2006">
      <mc:Choice Requires="x14">
        <control shapeId="15586" r:id="rId130" name="Option Button 226">
          <controlPr defaultSize="0" autoFill="0" autoLine="0" autoPict="0">
            <anchor moveWithCells="1">
              <from>
                <xdr:col>3</xdr:col>
                <xdr:colOff>123825</xdr:colOff>
                <xdr:row>13</xdr:row>
                <xdr:rowOff>123825</xdr:rowOff>
              </from>
              <to>
                <xdr:col>3</xdr:col>
                <xdr:colOff>438150</xdr:colOff>
                <xdr:row>13</xdr:row>
                <xdr:rowOff>400050</xdr:rowOff>
              </to>
            </anchor>
          </controlPr>
        </control>
      </mc:Choice>
    </mc:AlternateContent>
    <mc:AlternateContent xmlns:mc="http://schemas.openxmlformats.org/markup-compatibility/2006">
      <mc:Choice Requires="x14">
        <control shapeId="15587" r:id="rId131" name="Option Button 227">
          <controlPr defaultSize="0" autoFill="0" autoLine="0" autoPict="0">
            <anchor moveWithCells="1">
              <from>
                <xdr:col>4</xdr:col>
                <xdr:colOff>123825</xdr:colOff>
                <xdr:row>13</xdr:row>
                <xdr:rowOff>123825</xdr:rowOff>
              </from>
              <to>
                <xdr:col>4</xdr:col>
                <xdr:colOff>371475</xdr:colOff>
                <xdr:row>13</xdr:row>
                <xdr:rowOff>400050</xdr:rowOff>
              </to>
            </anchor>
          </controlPr>
        </control>
      </mc:Choice>
    </mc:AlternateContent>
    <mc:AlternateContent xmlns:mc="http://schemas.openxmlformats.org/markup-compatibility/2006">
      <mc:Choice Requires="x14">
        <control shapeId="15588" r:id="rId132" name="Option Button 228">
          <controlPr defaultSize="0" autoFill="0" autoLine="0" autoPict="0">
            <anchor moveWithCells="1">
              <from>
                <xdr:col>5</xdr:col>
                <xdr:colOff>123825</xdr:colOff>
                <xdr:row>13</xdr:row>
                <xdr:rowOff>123825</xdr:rowOff>
              </from>
              <to>
                <xdr:col>5</xdr:col>
                <xdr:colOff>438150</xdr:colOff>
                <xdr:row>13</xdr:row>
                <xdr:rowOff>400050</xdr:rowOff>
              </to>
            </anchor>
          </controlPr>
        </control>
      </mc:Choice>
    </mc:AlternateContent>
    <mc:AlternateContent xmlns:mc="http://schemas.openxmlformats.org/markup-compatibility/2006">
      <mc:Choice Requires="x14">
        <control shapeId="15589" r:id="rId133" name="Group Box 229">
          <controlPr defaultSize="0" print="0" autoFill="0" autoPict="0">
            <anchor moveWithCells="1" sizeWithCells="1">
              <from>
                <xdr:col>3</xdr:col>
                <xdr:colOff>0</xdr:colOff>
                <xdr:row>13</xdr:row>
                <xdr:rowOff>0</xdr:rowOff>
              </from>
              <to>
                <xdr:col>6</xdr:col>
                <xdr:colOff>0</xdr:colOff>
                <xdr:row>15</xdr:row>
                <xdr:rowOff>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B1:V138"/>
  <sheetViews>
    <sheetView topLeftCell="A85" workbookViewId="0">
      <selection activeCell="D101" sqref="D101:I101"/>
    </sheetView>
  </sheetViews>
  <sheetFormatPr baseColWidth="10" defaultRowHeight="12.75" x14ac:dyDescent="0.2"/>
  <cols>
    <col min="1" max="1" width="6.7109375" customWidth="1"/>
    <col min="2" max="2" width="22.85546875" customWidth="1"/>
    <col min="3" max="3" width="17.140625" customWidth="1"/>
    <col min="9" max="9" width="14" customWidth="1"/>
    <col min="12" max="12" width="25" customWidth="1"/>
    <col min="13" max="14" width="15.7109375" customWidth="1"/>
  </cols>
  <sheetData>
    <row r="1" spans="2:18" ht="12.75" customHeight="1" x14ac:dyDescent="0.2">
      <c r="B1" s="891" t="s">
        <v>138</v>
      </c>
      <c r="C1" s="891"/>
      <c r="D1" s="891"/>
      <c r="E1" s="891"/>
      <c r="F1" s="891"/>
      <c r="G1" s="891"/>
      <c r="H1" s="891"/>
      <c r="I1" s="891"/>
      <c r="J1" s="891"/>
    </row>
    <row r="2" spans="2:18" x14ac:dyDescent="0.2">
      <c r="B2" s="891"/>
      <c r="C2" s="891"/>
      <c r="D2" s="891"/>
      <c r="E2" s="891"/>
      <c r="F2" s="891"/>
      <c r="G2" s="891"/>
      <c r="H2" s="891"/>
      <c r="I2" s="891"/>
      <c r="J2" s="891"/>
    </row>
    <row r="3" spans="2:18" x14ac:dyDescent="0.2">
      <c r="B3" s="891"/>
      <c r="C3" s="891"/>
      <c r="D3" s="891"/>
      <c r="E3" s="891"/>
      <c r="F3" s="891"/>
      <c r="G3" s="891"/>
      <c r="H3" s="891"/>
      <c r="I3" s="891"/>
      <c r="J3" s="891"/>
    </row>
    <row r="4" spans="2:18" ht="13.5" thickBot="1" x14ac:dyDescent="0.25"/>
    <row r="5" spans="2:18" x14ac:dyDescent="0.2">
      <c r="B5" s="80" t="s">
        <v>121</v>
      </c>
      <c r="C5" s="37" t="s">
        <v>274</v>
      </c>
      <c r="D5" s="37"/>
      <c r="E5" s="37"/>
      <c r="F5" s="37"/>
      <c r="G5" s="37"/>
      <c r="H5" s="37"/>
      <c r="I5" s="75"/>
      <c r="J5" s="73"/>
      <c r="L5" s="80" t="s">
        <v>140</v>
      </c>
      <c r="M5" s="37"/>
      <c r="N5" s="37"/>
      <c r="O5" s="37"/>
      <c r="P5" s="37"/>
      <c r="Q5" s="37"/>
      <c r="R5" s="75"/>
    </row>
    <row r="6" spans="2:18" x14ac:dyDescent="0.2">
      <c r="B6" s="47"/>
      <c r="C6" s="73"/>
      <c r="D6" s="73"/>
      <c r="E6" s="73"/>
      <c r="F6" s="73"/>
      <c r="G6" s="73"/>
      <c r="H6" s="73"/>
      <c r="I6" s="76"/>
      <c r="J6" s="73"/>
      <c r="L6" s="47"/>
      <c r="M6" s="73"/>
      <c r="N6" s="73"/>
      <c r="O6" s="73"/>
      <c r="P6" s="73"/>
      <c r="Q6" s="73"/>
      <c r="R6" s="76"/>
    </row>
    <row r="7" spans="2:18" x14ac:dyDescent="0.2">
      <c r="B7" s="47" t="s">
        <v>122</v>
      </c>
      <c r="C7" s="195" t="s">
        <v>123</v>
      </c>
      <c r="D7" s="73"/>
      <c r="E7" s="73"/>
      <c r="F7" s="73"/>
      <c r="G7" s="73"/>
      <c r="H7" s="73"/>
      <c r="I7" s="76"/>
      <c r="J7" s="73"/>
      <c r="L7" s="109" t="s">
        <v>141</v>
      </c>
      <c r="M7" s="73"/>
      <c r="N7" s="73"/>
      <c r="O7" s="918" t="s">
        <v>371</v>
      </c>
      <c r="P7" s="918"/>
      <c r="Q7" s="918"/>
      <c r="R7" s="76"/>
    </row>
    <row r="8" spans="2:18" x14ac:dyDescent="0.2">
      <c r="B8" s="47"/>
      <c r="C8" s="195" t="s">
        <v>257</v>
      </c>
      <c r="D8" s="73"/>
      <c r="E8" s="73"/>
      <c r="F8" s="73"/>
      <c r="G8" s="73"/>
      <c r="H8" s="73"/>
      <c r="I8" s="76"/>
      <c r="J8" s="73"/>
      <c r="L8" s="47"/>
      <c r="M8" s="73"/>
      <c r="N8" s="73"/>
      <c r="O8" s="918"/>
      <c r="P8" s="918"/>
      <c r="Q8" s="918"/>
      <c r="R8" s="76"/>
    </row>
    <row r="9" spans="2:18" x14ac:dyDescent="0.2">
      <c r="B9" s="47"/>
      <c r="C9" s="41"/>
      <c r="D9" s="73"/>
      <c r="E9" s="73"/>
      <c r="F9" s="73"/>
      <c r="G9" s="73"/>
      <c r="H9" s="73"/>
      <c r="I9" s="76"/>
      <c r="J9" s="73"/>
      <c r="L9" s="47" t="s">
        <v>142</v>
      </c>
      <c r="M9" s="73" t="s">
        <v>143</v>
      </c>
      <c r="N9" s="41" t="s">
        <v>403</v>
      </c>
      <c r="O9" s="918"/>
      <c r="P9" s="918"/>
      <c r="Q9" s="918"/>
      <c r="R9" s="76"/>
    </row>
    <row r="10" spans="2:18" ht="13.5" thickBot="1" x14ac:dyDescent="0.25">
      <c r="B10" s="47"/>
      <c r="C10" s="41"/>
      <c r="D10" s="73"/>
      <c r="E10" s="73"/>
      <c r="F10" s="73"/>
      <c r="G10" s="73"/>
      <c r="H10" s="73"/>
      <c r="I10" s="76"/>
      <c r="J10" s="73"/>
      <c r="L10" s="47"/>
      <c r="M10" s="73"/>
      <c r="N10" s="73"/>
      <c r="O10" s="73"/>
      <c r="P10" s="73"/>
      <c r="Q10" s="73"/>
      <c r="R10" s="76"/>
    </row>
    <row r="11" spans="2:18" ht="13.5" thickBot="1" x14ac:dyDescent="0.25">
      <c r="B11" s="47"/>
      <c r="C11" s="73"/>
      <c r="D11" s="73"/>
      <c r="E11" s="73"/>
      <c r="F11" s="73"/>
      <c r="G11" s="73"/>
      <c r="H11" s="73"/>
      <c r="I11" s="76"/>
      <c r="J11" s="73"/>
      <c r="L11" s="84" t="s">
        <v>144</v>
      </c>
      <c r="M11" s="245" t="s">
        <v>365</v>
      </c>
      <c r="N11" s="73"/>
      <c r="O11" s="73"/>
      <c r="P11" s="73"/>
      <c r="Q11" s="73"/>
      <c r="R11" s="76"/>
    </row>
    <row r="12" spans="2:18" ht="13.5" thickBot="1" x14ac:dyDescent="0.25">
      <c r="B12" s="47" t="s">
        <v>125</v>
      </c>
      <c r="C12" s="237" t="s">
        <v>349</v>
      </c>
      <c r="D12" s="73" t="s">
        <v>368</v>
      </c>
      <c r="E12" s="73"/>
      <c r="F12" s="73"/>
      <c r="G12" s="73"/>
      <c r="H12" s="73"/>
      <c r="I12" s="76"/>
      <c r="J12" s="73"/>
      <c r="L12" s="86" t="s">
        <v>400</v>
      </c>
      <c r="M12" s="246" t="s">
        <v>369</v>
      </c>
      <c r="N12" s="248" t="s">
        <v>370</v>
      </c>
      <c r="O12" s="73"/>
      <c r="P12" s="73"/>
      <c r="Q12" s="73"/>
      <c r="R12" s="76"/>
    </row>
    <row r="13" spans="2:18" x14ac:dyDescent="0.2">
      <c r="B13" s="47"/>
      <c r="C13" s="237" t="s">
        <v>518</v>
      </c>
      <c r="D13" s="73" t="s">
        <v>367</v>
      </c>
      <c r="E13" s="73"/>
      <c r="F13" s="73"/>
      <c r="G13" s="73"/>
      <c r="H13" s="73"/>
      <c r="I13" s="76"/>
      <c r="J13" s="73"/>
      <c r="L13" s="87" t="s">
        <v>136</v>
      </c>
      <c r="M13" s="93">
        <v>2</v>
      </c>
      <c r="N13" s="249">
        <v>1.5</v>
      </c>
      <c r="O13" s="73"/>
      <c r="P13" s="73"/>
      <c r="Q13" s="73"/>
      <c r="R13" s="76"/>
    </row>
    <row r="14" spans="2:18" x14ac:dyDescent="0.2">
      <c r="B14" s="47"/>
      <c r="C14" s="274" t="str">
        <f>IF(L82=TRUE,"BA+BM+ Betriebsfeuerwehr","")</f>
        <v/>
      </c>
      <c r="D14" t="s">
        <v>382</v>
      </c>
      <c r="E14" s="73"/>
      <c r="F14" s="73"/>
      <c r="G14" s="73"/>
      <c r="H14" s="73"/>
      <c r="I14" s="76"/>
      <c r="J14" s="73"/>
      <c r="L14" s="89" t="s">
        <v>137</v>
      </c>
      <c r="M14" s="93">
        <v>1</v>
      </c>
      <c r="N14" s="249" t="s">
        <v>376</v>
      </c>
      <c r="O14" s="73"/>
      <c r="P14" s="73"/>
      <c r="Q14" s="73"/>
      <c r="R14" s="76"/>
    </row>
    <row r="15" spans="2:18" ht="13.5" thickBot="1" x14ac:dyDescent="0.25">
      <c r="B15" s="47"/>
      <c r="C15" s="237" t="s">
        <v>350</v>
      </c>
      <c r="D15" s="73" t="s">
        <v>366</v>
      </c>
      <c r="E15" s="73"/>
      <c r="F15" s="73"/>
      <c r="G15" s="73"/>
      <c r="H15" s="73"/>
      <c r="I15" s="76"/>
      <c r="J15" s="73"/>
      <c r="L15" s="90" t="s">
        <v>135</v>
      </c>
      <c r="M15" s="247">
        <v>0.4</v>
      </c>
      <c r="N15" s="250" t="s">
        <v>377</v>
      </c>
      <c r="O15" s="73"/>
      <c r="P15" s="73"/>
      <c r="Q15" s="73"/>
      <c r="R15" s="76"/>
    </row>
    <row r="16" spans="2:18" x14ac:dyDescent="0.2">
      <c r="B16" s="47" t="s">
        <v>126</v>
      </c>
      <c r="C16" s="71">
        <v>2.5</v>
      </c>
      <c r="D16" s="71" t="s">
        <v>252</v>
      </c>
      <c r="E16" s="73"/>
      <c r="F16" s="73"/>
      <c r="G16" s="73"/>
      <c r="H16" s="73"/>
      <c r="I16" s="76"/>
      <c r="J16" s="73"/>
      <c r="L16" s="47"/>
      <c r="M16" s="73"/>
      <c r="N16" s="73"/>
      <c r="O16" s="73"/>
      <c r="P16" s="73"/>
      <c r="Q16" s="73"/>
      <c r="R16" s="76"/>
    </row>
    <row r="17" spans="2:22" ht="13.5" thickBot="1" x14ac:dyDescent="0.25">
      <c r="B17" s="47"/>
      <c r="C17" s="71">
        <v>5</v>
      </c>
      <c r="D17" s="73"/>
      <c r="E17" s="73"/>
      <c r="F17" s="73"/>
      <c r="G17" s="73"/>
      <c r="H17" s="73"/>
      <c r="I17" s="76"/>
      <c r="J17" s="73"/>
      <c r="L17" s="47"/>
      <c r="M17" s="73"/>
      <c r="N17" s="73"/>
      <c r="O17" s="73"/>
      <c r="P17" s="73"/>
      <c r="Q17" s="73"/>
      <c r="R17" s="76"/>
    </row>
    <row r="18" spans="2:22" x14ac:dyDescent="0.2">
      <c r="B18" s="47"/>
      <c r="C18" s="71">
        <v>6</v>
      </c>
      <c r="D18" s="309">
        <v>6</v>
      </c>
      <c r="E18" s="73"/>
      <c r="F18" s="73"/>
      <c r="G18" s="73"/>
      <c r="H18" s="73"/>
      <c r="I18" s="76"/>
      <c r="J18" s="73"/>
      <c r="L18" s="84" t="s">
        <v>145</v>
      </c>
      <c r="M18" s="92"/>
      <c r="N18" s="85"/>
      <c r="O18" s="73"/>
      <c r="P18" s="893" t="s">
        <v>277</v>
      </c>
      <c r="Q18" s="893"/>
      <c r="R18" s="894"/>
      <c r="T18" t="s">
        <v>249</v>
      </c>
    </row>
    <row r="19" spans="2:22" ht="13.5" customHeight="1" thickBot="1" x14ac:dyDescent="0.25">
      <c r="B19" s="47"/>
      <c r="C19" s="71">
        <v>9</v>
      </c>
      <c r="D19" s="309">
        <v>7.5</v>
      </c>
      <c r="E19" s="73"/>
      <c r="F19" s="73"/>
      <c r="G19" s="73"/>
      <c r="H19" s="73"/>
      <c r="I19" s="76"/>
      <c r="J19" s="73"/>
      <c r="L19" s="86" t="s">
        <v>165</v>
      </c>
      <c r="M19" s="93" t="s">
        <v>90</v>
      </c>
      <c r="N19" s="88" t="s">
        <v>146</v>
      </c>
      <c r="O19" s="73"/>
      <c r="P19" s="893"/>
      <c r="Q19" s="893"/>
      <c r="R19" s="894"/>
      <c r="T19" s="42" t="s">
        <v>248</v>
      </c>
      <c r="U19" s="42" t="s">
        <v>198</v>
      </c>
      <c r="V19" s="42" t="s">
        <v>250</v>
      </c>
    </row>
    <row r="20" spans="2:22" x14ac:dyDescent="0.2">
      <c r="B20" s="47"/>
      <c r="C20" s="71">
        <v>12</v>
      </c>
      <c r="D20" s="309">
        <v>12</v>
      </c>
      <c r="E20" s="73" t="s">
        <v>354</v>
      </c>
      <c r="F20" s="73"/>
      <c r="G20" s="73"/>
      <c r="H20" s="73"/>
      <c r="I20" s="76"/>
      <c r="J20" s="73"/>
      <c r="L20" s="86"/>
      <c r="M20" s="68">
        <v>0</v>
      </c>
      <c r="N20" s="94">
        <v>0.67</v>
      </c>
      <c r="O20" s="73"/>
      <c r="P20" s="893"/>
      <c r="Q20" s="893"/>
      <c r="R20" s="894"/>
      <c r="T20" s="42">
        <v>100</v>
      </c>
      <c r="U20" s="42">
        <v>10</v>
      </c>
      <c r="V20" s="42">
        <v>30</v>
      </c>
    </row>
    <row r="21" spans="2:22" ht="12.75" customHeight="1" x14ac:dyDescent="0.2">
      <c r="B21" s="47"/>
      <c r="C21" s="71">
        <v>18</v>
      </c>
      <c r="D21" s="309">
        <v>18</v>
      </c>
      <c r="E21" s="73" t="s">
        <v>355</v>
      </c>
      <c r="F21" s="73"/>
      <c r="G21" s="73"/>
      <c r="H21" s="73"/>
      <c r="I21" s="76"/>
      <c r="J21" s="73"/>
      <c r="L21" s="86" t="s">
        <v>147</v>
      </c>
      <c r="M21" s="69">
        <v>100</v>
      </c>
      <c r="N21" s="88">
        <v>0.67</v>
      </c>
      <c r="O21" s="73"/>
      <c r="P21" s="893"/>
      <c r="Q21" s="893"/>
      <c r="R21" s="894"/>
      <c r="T21" s="42">
        <v>200</v>
      </c>
      <c r="U21" s="42">
        <v>10</v>
      </c>
      <c r="V21" s="42">
        <v>60</v>
      </c>
    </row>
    <row r="22" spans="2:22" x14ac:dyDescent="0.2">
      <c r="B22" s="47"/>
      <c r="C22" s="71">
        <v>24</v>
      </c>
      <c r="D22" s="309">
        <v>24</v>
      </c>
      <c r="E22" s="73"/>
      <c r="F22" s="73"/>
      <c r="G22" s="73"/>
      <c r="H22" s="73"/>
      <c r="I22" s="76"/>
      <c r="J22" s="73"/>
      <c r="L22" s="86"/>
      <c r="M22" s="69">
        <v>150</v>
      </c>
      <c r="N22" s="88">
        <v>0.33</v>
      </c>
      <c r="O22" s="73"/>
      <c r="P22" s="893"/>
      <c r="Q22" s="893"/>
      <c r="R22" s="894"/>
      <c r="T22" s="42">
        <v>300</v>
      </c>
      <c r="U22" s="42">
        <v>9</v>
      </c>
      <c r="V22" s="42">
        <v>90</v>
      </c>
    </row>
    <row r="23" spans="2:22" x14ac:dyDescent="0.2">
      <c r="B23" s="47"/>
      <c r="C23" s="71">
        <v>32</v>
      </c>
      <c r="D23" s="309">
        <v>32</v>
      </c>
      <c r="E23" s="73"/>
      <c r="F23" s="73"/>
      <c r="G23" s="73"/>
      <c r="H23" s="73"/>
      <c r="I23" s="76"/>
      <c r="J23" s="73"/>
      <c r="L23" s="86"/>
      <c r="M23" s="69">
        <v>200</v>
      </c>
      <c r="N23" s="88">
        <v>0.2</v>
      </c>
      <c r="O23" s="73"/>
      <c r="P23" s="893"/>
      <c r="Q23" s="893"/>
      <c r="R23" s="894"/>
      <c r="T23" s="42">
        <v>400</v>
      </c>
      <c r="U23" s="42">
        <v>7.5</v>
      </c>
      <c r="V23" s="42">
        <v>120</v>
      </c>
    </row>
    <row r="24" spans="2:22" ht="13.5" thickBot="1" x14ac:dyDescent="0.25">
      <c r="B24" s="47"/>
      <c r="C24" s="71">
        <v>40</v>
      </c>
      <c r="D24" s="73"/>
      <c r="E24" s="73"/>
      <c r="F24" s="73"/>
      <c r="G24" s="73"/>
      <c r="H24" s="73"/>
      <c r="I24" s="76"/>
      <c r="J24" s="73"/>
      <c r="L24" s="95" t="s">
        <v>148</v>
      </c>
      <c r="M24" s="70">
        <v>250</v>
      </c>
      <c r="N24" s="91">
        <v>0.1</v>
      </c>
      <c r="O24" s="73"/>
      <c r="P24" s="893"/>
      <c r="Q24" s="893"/>
      <c r="R24" s="894"/>
      <c r="T24" s="42">
        <v>500</v>
      </c>
      <c r="U24" s="42">
        <v>6</v>
      </c>
      <c r="V24" s="42">
        <v>150</v>
      </c>
    </row>
    <row r="25" spans="2:22" x14ac:dyDescent="0.2">
      <c r="B25" s="47"/>
      <c r="C25" s="71"/>
      <c r="D25" s="73"/>
      <c r="E25" s="73"/>
      <c r="F25" s="73"/>
      <c r="G25" s="73"/>
      <c r="H25" s="73"/>
      <c r="I25" s="76"/>
      <c r="J25" s="73"/>
      <c r="L25" s="47"/>
      <c r="M25" s="73"/>
      <c r="N25" s="73"/>
      <c r="O25" s="73"/>
      <c r="P25" s="73"/>
      <c r="Q25" s="73"/>
      <c r="R25" s="76"/>
      <c r="T25" s="42">
        <v>600</v>
      </c>
      <c r="U25" s="42">
        <v>5</v>
      </c>
      <c r="V25" s="42">
        <v>180</v>
      </c>
    </row>
    <row r="26" spans="2:22" x14ac:dyDescent="0.2">
      <c r="B26" s="47"/>
      <c r="C26" s="73"/>
      <c r="D26" s="73"/>
      <c r="E26" s="73"/>
      <c r="F26" s="73"/>
      <c r="G26" s="73"/>
      <c r="H26" s="73"/>
      <c r="I26" s="76"/>
      <c r="J26" s="73"/>
      <c r="L26" s="47" t="s">
        <v>149</v>
      </c>
      <c r="M26" s="73"/>
      <c r="N26" s="73" t="s">
        <v>401</v>
      </c>
      <c r="O26" s="73"/>
      <c r="Q26" s="73" t="s">
        <v>402</v>
      </c>
      <c r="R26" s="76"/>
    </row>
    <row r="27" spans="2:22" x14ac:dyDescent="0.2">
      <c r="B27" s="47"/>
      <c r="C27" s="73"/>
      <c r="D27" s="73"/>
      <c r="E27" s="73"/>
      <c r="F27" s="73"/>
      <c r="G27" s="73"/>
      <c r="H27" s="73"/>
      <c r="I27" s="76"/>
      <c r="J27" s="73"/>
      <c r="L27" s="47"/>
      <c r="M27" s="73"/>
      <c r="N27" s="73"/>
      <c r="O27" s="73"/>
      <c r="P27" s="73"/>
      <c r="Q27" s="73"/>
      <c r="R27" s="76"/>
    </row>
    <row r="28" spans="2:22" ht="14.25" x14ac:dyDescent="0.2">
      <c r="B28" s="47" t="s">
        <v>127</v>
      </c>
      <c r="C28" s="195" t="s">
        <v>128</v>
      </c>
      <c r="D28" s="73"/>
      <c r="E28" s="73"/>
      <c r="F28" s="73"/>
      <c r="G28" s="73"/>
      <c r="H28" s="73"/>
      <c r="I28" s="76"/>
      <c r="J28" s="73"/>
      <c r="L28" s="110" t="s">
        <v>251</v>
      </c>
      <c r="M28" s="73"/>
      <c r="N28" s="73"/>
      <c r="O28" s="148" t="s">
        <v>220</v>
      </c>
      <c r="P28" s="144" t="s">
        <v>90</v>
      </c>
      <c r="Q28" s="146" t="s">
        <v>198</v>
      </c>
      <c r="R28" s="147" t="s">
        <v>199</v>
      </c>
    </row>
    <row r="29" spans="2:22" x14ac:dyDescent="0.2">
      <c r="B29" s="47"/>
      <c r="C29" s="195" t="s">
        <v>129</v>
      </c>
      <c r="D29" s="73"/>
      <c r="E29" s="73"/>
      <c r="F29" s="73"/>
      <c r="G29" s="73"/>
      <c r="H29" s="73"/>
      <c r="I29" s="76"/>
      <c r="J29" s="73"/>
      <c r="L29" s="47" t="s">
        <v>150</v>
      </c>
      <c r="M29" s="73"/>
      <c r="N29" s="73"/>
      <c r="O29" s="145" t="s">
        <v>219</v>
      </c>
      <c r="P29" s="112">
        <v>100</v>
      </c>
      <c r="Q29" s="112">
        <v>10</v>
      </c>
      <c r="R29" s="113">
        <v>30</v>
      </c>
    </row>
    <row r="30" spans="2:22" x14ac:dyDescent="0.2">
      <c r="B30" s="47"/>
      <c r="C30" s="41"/>
      <c r="D30" s="73"/>
      <c r="E30" s="73"/>
      <c r="F30" s="73"/>
      <c r="G30" s="73"/>
      <c r="H30" s="73"/>
      <c r="I30" s="76"/>
      <c r="J30" s="73"/>
      <c r="L30" s="47"/>
      <c r="M30" s="73"/>
      <c r="N30" s="73"/>
      <c r="O30" s="145" t="s">
        <v>221</v>
      </c>
      <c r="P30" s="112">
        <v>600</v>
      </c>
      <c r="Q30" s="112">
        <v>5</v>
      </c>
      <c r="R30" s="113">
        <v>180</v>
      </c>
    </row>
    <row r="31" spans="2:22" ht="13.5" thickBot="1" x14ac:dyDescent="0.25">
      <c r="B31" s="77"/>
      <c r="C31" s="78"/>
      <c r="D31" s="78"/>
      <c r="E31" s="78"/>
      <c r="F31" s="78"/>
      <c r="G31" s="78"/>
      <c r="H31" s="78"/>
      <c r="I31" s="79"/>
      <c r="J31" s="73"/>
      <c r="L31" s="270" t="s">
        <v>381</v>
      </c>
      <c r="M31" s="271"/>
      <c r="N31" s="272"/>
      <c r="O31" s="272" t="s">
        <v>379</v>
      </c>
      <c r="P31" s="272"/>
      <c r="Q31" s="272"/>
      <c r="R31" s="273">
        <v>90</v>
      </c>
    </row>
    <row r="32" spans="2:22" ht="16.5" thickBot="1" x14ac:dyDescent="0.3">
      <c r="L32" s="269" t="s">
        <v>151</v>
      </c>
      <c r="M32" s="73"/>
      <c r="N32" s="73"/>
      <c r="O32" s="73" t="s">
        <v>404</v>
      </c>
      <c r="P32" s="73"/>
      <c r="Q32" s="73"/>
      <c r="R32" s="76"/>
    </row>
    <row r="33" spans="2:18" x14ac:dyDescent="0.2">
      <c r="B33" s="36" t="s">
        <v>132</v>
      </c>
      <c r="C33" s="38" t="s">
        <v>130</v>
      </c>
      <c r="D33" s="111">
        <v>500</v>
      </c>
      <c r="E33" s="37"/>
      <c r="F33" s="909" t="s">
        <v>341</v>
      </c>
      <c r="G33" s="909"/>
      <c r="H33" s="909"/>
      <c r="I33" s="910"/>
      <c r="J33" s="73"/>
      <c r="L33" s="47"/>
      <c r="M33" s="73"/>
      <c r="N33" s="73"/>
      <c r="O33" s="73" t="s">
        <v>405</v>
      </c>
      <c r="P33" s="73"/>
      <c r="Q33" s="73"/>
      <c r="R33" s="76"/>
    </row>
    <row r="34" spans="2:18" x14ac:dyDescent="0.2">
      <c r="B34" s="47"/>
      <c r="C34" s="41" t="s">
        <v>131</v>
      </c>
      <c r="D34" s="112">
        <v>5000</v>
      </c>
      <c r="E34" s="73"/>
      <c r="F34" s="882"/>
      <c r="G34" s="882"/>
      <c r="H34" s="882"/>
      <c r="I34" s="883"/>
      <c r="J34" s="73"/>
      <c r="L34" s="47" t="s">
        <v>142</v>
      </c>
      <c r="M34" s="73" t="s">
        <v>152</v>
      </c>
      <c r="N34" s="73"/>
      <c r="O34" s="73" t="s">
        <v>406</v>
      </c>
      <c r="P34" s="73"/>
      <c r="Q34" s="73"/>
      <c r="R34" s="76"/>
    </row>
    <row r="35" spans="2:18" x14ac:dyDescent="0.2">
      <c r="B35" s="47"/>
      <c r="C35" s="41" t="s">
        <v>99</v>
      </c>
      <c r="D35" s="112">
        <v>50000</v>
      </c>
      <c r="E35" s="73"/>
      <c r="F35" s="882"/>
      <c r="G35" s="882"/>
      <c r="H35" s="882"/>
      <c r="I35" s="883"/>
      <c r="J35" s="73"/>
      <c r="L35" s="47"/>
      <c r="M35" s="73"/>
      <c r="N35" s="73"/>
      <c r="O35" s="72" t="s">
        <v>407</v>
      </c>
      <c r="P35" s="73"/>
      <c r="Q35" s="73"/>
      <c r="R35" s="76"/>
    </row>
    <row r="36" spans="2:18" x14ac:dyDescent="0.2">
      <c r="B36" s="47"/>
      <c r="C36" s="41" t="s">
        <v>115</v>
      </c>
      <c r="D36" s="112">
        <v>50</v>
      </c>
      <c r="E36" s="73"/>
      <c r="F36" s="73"/>
      <c r="G36" s="73"/>
      <c r="H36" s="73"/>
      <c r="I36" s="76"/>
      <c r="J36" s="73"/>
      <c r="L36" s="47" t="s">
        <v>408</v>
      </c>
      <c r="M36" s="73"/>
      <c r="N36" s="73"/>
      <c r="O36" s="73"/>
      <c r="P36" s="73"/>
      <c r="Q36" s="73"/>
      <c r="R36" s="76"/>
    </row>
    <row r="37" spans="2:18" x14ac:dyDescent="0.2">
      <c r="B37" s="288" t="s">
        <v>392</v>
      </c>
      <c r="C37" s="238"/>
      <c r="D37" s="290">
        <v>50000</v>
      </c>
      <c r="E37" s="116"/>
      <c r="F37" s="116" t="s">
        <v>395</v>
      </c>
      <c r="G37" s="116"/>
      <c r="H37" s="116"/>
      <c r="I37" s="289"/>
      <c r="J37" s="73"/>
      <c r="L37" s="47" t="s">
        <v>153</v>
      </c>
      <c r="M37" s="73"/>
      <c r="N37" s="73"/>
      <c r="O37" s="73"/>
      <c r="P37" s="73"/>
      <c r="Q37" s="73"/>
      <c r="R37" s="76"/>
    </row>
    <row r="38" spans="2:18" ht="13.5" thickBot="1" x14ac:dyDescent="0.25">
      <c r="B38" s="288" t="s">
        <v>393</v>
      </c>
      <c r="C38" s="238"/>
      <c r="D38" s="290">
        <v>500000</v>
      </c>
      <c r="E38" s="116"/>
      <c r="F38" s="116" t="s">
        <v>394</v>
      </c>
      <c r="G38" s="116"/>
      <c r="H38" s="116"/>
      <c r="I38" s="289"/>
      <c r="J38" s="73"/>
      <c r="L38" s="47"/>
      <c r="M38" s="73"/>
      <c r="N38" s="73"/>
      <c r="O38" s="73"/>
      <c r="P38" s="73"/>
      <c r="Q38" s="73"/>
      <c r="R38" s="76"/>
    </row>
    <row r="39" spans="2:18" ht="13.5" thickBot="1" x14ac:dyDescent="0.25">
      <c r="B39" s="77"/>
      <c r="C39" s="78"/>
      <c r="D39" s="78"/>
      <c r="E39" s="78"/>
      <c r="F39" s="78"/>
      <c r="G39" s="78"/>
      <c r="H39" s="78"/>
      <c r="I39" s="79"/>
      <c r="J39" s="73"/>
      <c r="L39" s="84" t="s">
        <v>105</v>
      </c>
      <c r="M39" s="92" t="s">
        <v>166</v>
      </c>
      <c r="N39" s="92" t="s">
        <v>246</v>
      </c>
      <c r="O39" s="92"/>
      <c r="P39" s="85"/>
      <c r="Q39" s="73"/>
      <c r="R39" s="76"/>
    </row>
    <row r="40" spans="2:18" ht="13.5" thickBot="1" x14ac:dyDescent="0.25">
      <c r="L40" s="86"/>
      <c r="M40" s="97"/>
      <c r="N40" s="97" t="s">
        <v>123</v>
      </c>
      <c r="O40" s="97" t="s">
        <v>124</v>
      </c>
      <c r="P40" s="98"/>
      <c r="Q40" s="73"/>
      <c r="R40" s="76"/>
    </row>
    <row r="41" spans="2:18" ht="13.5" thickBot="1" x14ac:dyDescent="0.25">
      <c r="L41" s="86"/>
      <c r="M41" s="99" t="s">
        <v>90</v>
      </c>
      <c r="N41" s="100" t="s">
        <v>154</v>
      </c>
      <c r="O41" s="100" t="s">
        <v>154</v>
      </c>
      <c r="P41" s="101" t="s">
        <v>135</v>
      </c>
      <c r="Q41" s="73"/>
      <c r="R41" s="76"/>
    </row>
    <row r="42" spans="2:18" x14ac:dyDescent="0.2">
      <c r="B42" s="251"/>
      <c r="C42" s="252"/>
      <c r="D42" s="257" t="s">
        <v>432</v>
      </c>
      <c r="E42" s="258" t="s">
        <v>340</v>
      </c>
      <c r="F42" s="911" t="s">
        <v>433</v>
      </c>
      <c r="G42" s="911"/>
      <c r="H42" s="911"/>
      <c r="I42" s="912"/>
      <c r="J42" s="73"/>
      <c r="L42" s="86"/>
      <c r="M42" s="86" t="s">
        <v>155</v>
      </c>
      <c r="N42" s="97">
        <v>15</v>
      </c>
      <c r="O42" s="97">
        <v>10</v>
      </c>
      <c r="P42" s="98">
        <v>4</v>
      </c>
      <c r="Q42" s="73"/>
      <c r="R42" s="76"/>
    </row>
    <row r="43" spans="2:18" ht="13.5" thickBot="1" x14ac:dyDescent="0.25">
      <c r="B43" s="892" t="s">
        <v>254</v>
      </c>
      <c r="C43" s="308" t="s">
        <v>430</v>
      </c>
      <c r="D43" s="112">
        <v>0.1</v>
      </c>
      <c r="E43" s="112">
        <v>0.5</v>
      </c>
      <c r="F43" s="913"/>
      <c r="G43" s="913"/>
      <c r="H43" s="913"/>
      <c r="I43" s="914"/>
      <c r="J43" s="73"/>
      <c r="L43" s="95"/>
      <c r="M43" s="95" t="s">
        <v>156</v>
      </c>
      <c r="N43" s="102">
        <v>21</v>
      </c>
      <c r="O43" s="102">
        <v>14</v>
      </c>
      <c r="P43" s="103">
        <v>6</v>
      </c>
      <c r="Q43" s="73"/>
      <c r="R43" s="76"/>
    </row>
    <row r="44" spans="2:18" x14ac:dyDescent="0.2">
      <c r="B44" s="892"/>
      <c r="C44" s="308" t="s">
        <v>430</v>
      </c>
      <c r="D44" s="112">
        <v>0.5</v>
      </c>
      <c r="E44" s="112">
        <v>0.8</v>
      </c>
      <c r="F44" s="913"/>
      <c r="G44" s="913"/>
      <c r="H44" s="913"/>
      <c r="I44" s="914"/>
      <c r="J44" s="73"/>
      <c r="L44" s="47"/>
      <c r="M44" s="73"/>
      <c r="N44" s="73"/>
      <c r="O44" s="73"/>
      <c r="P44" s="73"/>
      <c r="Q44" s="73"/>
      <c r="R44" s="76"/>
    </row>
    <row r="45" spans="2:18" ht="13.5" thickBot="1" x14ac:dyDescent="0.25">
      <c r="B45" s="253"/>
      <c r="C45" s="308" t="s">
        <v>430</v>
      </c>
      <c r="D45" s="112">
        <v>1</v>
      </c>
      <c r="E45" s="112">
        <v>1</v>
      </c>
      <c r="F45" s="913"/>
      <c r="G45" s="913"/>
      <c r="H45" s="913"/>
      <c r="I45" s="914"/>
      <c r="J45" s="73"/>
      <c r="L45" s="47"/>
      <c r="M45" s="73"/>
      <c r="N45" s="73"/>
      <c r="O45" s="73" t="s">
        <v>157</v>
      </c>
      <c r="P45" s="73"/>
      <c r="Q45" s="73"/>
      <c r="R45" s="76"/>
    </row>
    <row r="46" spans="2:18" x14ac:dyDescent="0.2">
      <c r="B46" s="253"/>
      <c r="C46" s="308" t="s">
        <v>431</v>
      </c>
      <c r="D46" s="112">
        <v>1</v>
      </c>
      <c r="E46" s="112">
        <v>1.2</v>
      </c>
      <c r="F46" s="913"/>
      <c r="G46" s="913"/>
      <c r="H46" s="913"/>
      <c r="I46" s="914"/>
      <c r="J46" s="73"/>
      <c r="L46" s="84" t="s">
        <v>105</v>
      </c>
      <c r="M46" s="92"/>
      <c r="N46" s="92" t="s">
        <v>158</v>
      </c>
      <c r="O46" s="92"/>
      <c r="P46" s="92"/>
      <c r="Q46" s="85"/>
      <c r="R46" s="76"/>
    </row>
    <row r="47" spans="2:18" ht="13.5" thickBot="1" x14ac:dyDescent="0.25">
      <c r="B47" s="254"/>
      <c r="C47" s="255"/>
      <c r="D47" s="255"/>
      <c r="E47" s="255"/>
      <c r="F47" s="255"/>
      <c r="G47" s="255"/>
      <c r="H47" s="255"/>
      <c r="I47" s="256"/>
      <c r="J47" s="73"/>
      <c r="L47" s="95" t="s">
        <v>90</v>
      </c>
      <c r="M47" s="102" t="s">
        <v>159</v>
      </c>
      <c r="N47" s="102" t="s">
        <v>160</v>
      </c>
      <c r="O47" s="102" t="s">
        <v>161</v>
      </c>
      <c r="P47" s="102" t="s">
        <v>162</v>
      </c>
      <c r="Q47" s="103" t="s">
        <v>163</v>
      </c>
      <c r="R47" s="76"/>
    </row>
    <row r="48" spans="2:18" ht="13.5" thickBot="1" x14ac:dyDescent="0.25">
      <c r="L48" s="69">
        <v>0</v>
      </c>
      <c r="M48" s="93">
        <v>30</v>
      </c>
      <c r="N48" s="93">
        <v>30</v>
      </c>
      <c r="O48" s="93">
        <v>30</v>
      </c>
      <c r="P48" s="88">
        <v>45</v>
      </c>
      <c r="Q48" s="73"/>
      <c r="R48" s="76"/>
    </row>
    <row r="49" spans="2:18" ht="38.25" x14ac:dyDescent="0.2">
      <c r="B49" s="36" t="s">
        <v>247</v>
      </c>
      <c r="C49" s="37"/>
      <c r="D49" s="81" t="s">
        <v>133</v>
      </c>
      <c r="E49" s="81" t="s">
        <v>134</v>
      </c>
      <c r="F49" s="37"/>
      <c r="G49" s="915" t="s">
        <v>275</v>
      </c>
      <c r="H49" s="915"/>
      <c r="I49" s="916"/>
      <c r="J49" s="73"/>
      <c r="L49" s="69">
        <v>50</v>
      </c>
      <c r="M49" s="93">
        <v>30</v>
      </c>
      <c r="N49" s="93">
        <v>30</v>
      </c>
      <c r="O49" s="93">
        <v>30</v>
      </c>
      <c r="P49" s="88">
        <v>45</v>
      </c>
      <c r="Q49" s="72"/>
      <c r="R49" s="76"/>
    </row>
    <row r="50" spans="2:18" x14ac:dyDescent="0.2">
      <c r="B50" s="47" t="s">
        <v>123</v>
      </c>
      <c r="C50" s="201" t="s">
        <v>269</v>
      </c>
      <c r="D50" s="112">
        <v>2</v>
      </c>
      <c r="E50" s="112">
        <v>6</v>
      </c>
      <c r="F50" s="202" t="s">
        <v>266</v>
      </c>
      <c r="G50" s="874"/>
      <c r="H50" s="874"/>
      <c r="I50" s="875"/>
      <c r="J50" s="73"/>
      <c r="L50" s="69">
        <v>200</v>
      </c>
      <c r="M50" s="93">
        <v>30</v>
      </c>
      <c r="N50" s="93">
        <v>30</v>
      </c>
      <c r="O50" s="93">
        <v>45</v>
      </c>
      <c r="P50" s="88">
        <v>60</v>
      </c>
      <c r="Q50" s="72"/>
      <c r="R50" s="76"/>
    </row>
    <row r="51" spans="2:18" x14ac:dyDescent="0.2">
      <c r="B51" s="47" t="s">
        <v>356</v>
      </c>
      <c r="C51" s="201" t="s">
        <v>269</v>
      </c>
      <c r="D51" s="112">
        <v>10</v>
      </c>
      <c r="E51" s="112">
        <v>30</v>
      </c>
      <c r="F51" s="202" t="s">
        <v>267</v>
      </c>
      <c r="G51" s="874"/>
      <c r="H51" s="874"/>
      <c r="I51" s="875"/>
      <c r="J51" s="73"/>
      <c r="L51" s="69">
        <v>300</v>
      </c>
      <c r="M51" s="93">
        <v>30</v>
      </c>
      <c r="N51" s="93">
        <v>45</v>
      </c>
      <c r="O51" s="93">
        <v>60</v>
      </c>
      <c r="P51" s="88">
        <v>75</v>
      </c>
      <c r="Q51" s="72"/>
      <c r="R51" s="76"/>
    </row>
    <row r="52" spans="2:18" x14ac:dyDescent="0.2">
      <c r="B52" s="47" t="s">
        <v>336</v>
      </c>
      <c r="C52" s="73"/>
      <c r="D52" s="71"/>
      <c r="E52" s="112">
        <v>7.5</v>
      </c>
      <c r="F52" s="202" t="s">
        <v>268</v>
      </c>
      <c r="G52" s="874"/>
      <c r="H52" s="874"/>
      <c r="I52" s="875"/>
      <c r="J52" s="73"/>
      <c r="L52" s="69">
        <v>600</v>
      </c>
      <c r="M52" s="93">
        <v>45</v>
      </c>
      <c r="N52" s="93">
        <v>60</v>
      </c>
      <c r="O52" s="93">
        <v>75</v>
      </c>
      <c r="P52" s="88">
        <v>90</v>
      </c>
      <c r="Q52" s="72"/>
      <c r="R52" s="76"/>
    </row>
    <row r="53" spans="2:18" ht="13.5" thickBot="1" x14ac:dyDescent="0.25">
      <c r="B53" s="77" t="s">
        <v>385</v>
      </c>
      <c r="C53" s="78"/>
      <c r="D53" s="82"/>
      <c r="E53" s="280">
        <v>18</v>
      </c>
      <c r="F53" s="278" t="s">
        <v>387</v>
      </c>
      <c r="G53" s="877"/>
      <c r="H53" s="877"/>
      <c r="I53" s="878"/>
      <c r="J53" s="73"/>
      <c r="L53" s="69">
        <v>900</v>
      </c>
      <c r="M53" s="93">
        <v>60</v>
      </c>
      <c r="N53" s="93">
        <v>75</v>
      </c>
      <c r="O53" s="93">
        <v>90</v>
      </c>
      <c r="P53" s="88">
        <v>90</v>
      </c>
      <c r="Q53" s="72"/>
      <c r="R53" s="76"/>
    </row>
    <row r="54" spans="2:18" x14ac:dyDescent="0.2">
      <c r="D54" s="74"/>
      <c r="E54" s="74"/>
      <c r="L54" s="69">
        <v>1200</v>
      </c>
      <c r="M54" s="93">
        <v>75</v>
      </c>
      <c r="N54" s="93">
        <v>90</v>
      </c>
      <c r="O54" s="93">
        <v>90</v>
      </c>
      <c r="P54" s="88">
        <v>90</v>
      </c>
      <c r="Q54" s="72"/>
      <c r="R54" s="76"/>
    </row>
    <row r="55" spans="2:18" ht="13.5" thickBot="1" x14ac:dyDescent="0.25">
      <c r="D55" s="74"/>
      <c r="E55" s="74"/>
      <c r="L55" s="104">
        <v>1000000</v>
      </c>
      <c r="M55" s="105">
        <v>75</v>
      </c>
      <c r="N55" s="105">
        <v>90</v>
      </c>
      <c r="O55" s="105">
        <v>90</v>
      </c>
      <c r="P55" s="106">
        <v>90</v>
      </c>
      <c r="Q55" s="107" t="s">
        <v>164</v>
      </c>
      <c r="R55" s="76"/>
    </row>
    <row r="56" spans="2:18" x14ac:dyDescent="0.2">
      <c r="B56" s="36"/>
      <c r="C56" s="37"/>
      <c r="D56" s="37" t="s">
        <v>346</v>
      </c>
      <c r="E56" s="37"/>
      <c r="F56" s="37"/>
      <c r="G56" s="37"/>
      <c r="H56" s="37"/>
      <c r="I56" s="75"/>
      <c r="J56" s="73"/>
      <c r="L56" s="47"/>
      <c r="M56" s="73"/>
      <c r="N56" s="73"/>
      <c r="O56" s="73"/>
      <c r="P56" s="73"/>
      <c r="Q56" s="73"/>
      <c r="R56" s="76"/>
    </row>
    <row r="57" spans="2:18" ht="13.5" thickBot="1" x14ac:dyDescent="0.25">
      <c r="B57" s="47" t="s">
        <v>270</v>
      </c>
      <c r="C57" s="73"/>
      <c r="D57" s="73" t="s">
        <v>343</v>
      </c>
      <c r="E57" s="73" t="s">
        <v>318</v>
      </c>
      <c r="F57" s="73" t="s">
        <v>344</v>
      </c>
      <c r="G57" s="73" t="s">
        <v>345</v>
      </c>
      <c r="H57" s="73"/>
      <c r="I57" s="83" t="s">
        <v>587</v>
      </c>
      <c r="J57" s="96"/>
      <c r="L57" s="77"/>
      <c r="M57" s="78"/>
      <c r="N57" s="78"/>
      <c r="O57" s="78"/>
      <c r="P57" s="78"/>
      <c r="Q57" s="78"/>
      <c r="R57" s="79"/>
    </row>
    <row r="58" spans="2:18" x14ac:dyDescent="0.2">
      <c r="B58" s="47" t="s">
        <v>235</v>
      </c>
      <c r="C58" s="73" t="s">
        <v>136</v>
      </c>
      <c r="D58" s="112">
        <v>100</v>
      </c>
      <c r="E58" s="112">
        <v>400</v>
      </c>
      <c r="F58" s="112">
        <v>1200</v>
      </c>
      <c r="G58" s="112">
        <v>4800</v>
      </c>
      <c r="H58" s="73"/>
      <c r="I58" s="423">
        <f>IF(BGVL=TRUE,4,1)</f>
        <v>1</v>
      </c>
      <c r="J58" s="71"/>
    </row>
    <row r="59" spans="2:18" ht="13.5" thickBot="1" x14ac:dyDescent="0.25">
      <c r="B59" s="47"/>
      <c r="C59" s="73" t="s">
        <v>137</v>
      </c>
      <c r="D59" s="112">
        <v>200</v>
      </c>
      <c r="E59" s="112">
        <v>800</v>
      </c>
      <c r="F59" s="112">
        <v>1200</v>
      </c>
      <c r="G59" s="112">
        <v>4800</v>
      </c>
      <c r="H59" s="73"/>
      <c r="I59" s="76"/>
      <c r="J59" s="72"/>
    </row>
    <row r="60" spans="2:18" ht="12.75" customHeight="1" x14ac:dyDescent="0.2">
      <c r="B60" s="47"/>
      <c r="C60" s="73" t="s">
        <v>135</v>
      </c>
      <c r="D60" s="112">
        <v>3600</v>
      </c>
      <c r="E60" s="112">
        <v>3600</v>
      </c>
      <c r="F60" s="112">
        <v>4800</v>
      </c>
      <c r="G60" s="112">
        <v>4800</v>
      </c>
      <c r="H60" s="73"/>
      <c r="I60" s="76"/>
      <c r="J60" s="72"/>
      <c r="L60" s="80" t="s">
        <v>255</v>
      </c>
      <c r="M60" s="37"/>
      <c r="N60" s="37"/>
      <c r="O60" s="37" t="s">
        <v>256</v>
      </c>
      <c r="P60" s="37"/>
      <c r="Q60" s="37"/>
      <c r="R60" s="75"/>
    </row>
    <row r="61" spans="2:18" ht="12.75" customHeight="1" x14ac:dyDescent="0.2">
      <c r="B61" s="897" t="s">
        <v>414</v>
      </c>
      <c r="C61" s="898"/>
      <c r="D61" s="898"/>
      <c r="E61" s="898"/>
      <c r="F61" s="898"/>
      <c r="G61" s="898"/>
      <c r="H61" s="898"/>
      <c r="I61" s="899"/>
      <c r="J61" s="108"/>
      <c r="L61" s="47"/>
      <c r="M61" s="73"/>
      <c r="N61" s="73"/>
      <c r="O61" s="73" t="s">
        <v>337</v>
      </c>
      <c r="P61" s="73"/>
      <c r="Q61" s="73"/>
      <c r="R61" s="76"/>
    </row>
    <row r="62" spans="2:18" ht="13.5" thickBot="1" x14ac:dyDescent="0.25">
      <c r="B62" s="900"/>
      <c r="C62" s="901"/>
      <c r="D62" s="901"/>
      <c r="E62" s="901"/>
      <c r="F62" s="901"/>
      <c r="G62" s="901"/>
      <c r="H62" s="901"/>
      <c r="I62" s="902"/>
      <c r="J62" s="73"/>
      <c r="L62" s="47"/>
      <c r="M62" s="197" t="b">
        <v>1</v>
      </c>
      <c r="N62" s="73"/>
      <c r="O62" s="73" t="s">
        <v>517</v>
      </c>
      <c r="P62" s="73"/>
      <c r="Q62" s="73"/>
      <c r="R62" s="76"/>
    </row>
    <row r="63" spans="2:18" ht="13.5" thickBot="1" x14ac:dyDescent="0.25">
      <c r="B63" s="73"/>
      <c r="C63" s="73"/>
      <c r="D63" s="73"/>
      <c r="E63" s="73"/>
      <c r="F63" s="73"/>
      <c r="G63" s="73"/>
      <c r="H63" s="73"/>
      <c r="I63" s="73"/>
      <c r="J63" s="73"/>
      <c r="L63" s="47"/>
      <c r="M63" s="73"/>
      <c r="N63" s="73"/>
      <c r="O63" s="72"/>
      <c r="P63" s="199" t="s">
        <v>259</v>
      </c>
      <c r="Q63" s="112">
        <v>5</v>
      </c>
      <c r="R63" s="76" t="s">
        <v>338</v>
      </c>
    </row>
    <row r="64" spans="2:18" x14ac:dyDescent="0.2">
      <c r="B64" s="36" t="s">
        <v>347</v>
      </c>
      <c r="C64" s="37"/>
      <c r="D64" s="37"/>
      <c r="E64" s="37"/>
      <c r="F64" s="37"/>
      <c r="G64" s="37"/>
      <c r="H64" s="37"/>
      <c r="I64" s="75"/>
      <c r="J64" s="73"/>
      <c r="L64" s="47"/>
      <c r="M64" s="73"/>
      <c r="N64" s="73"/>
      <c r="O64" s="72"/>
      <c r="P64" s="199" t="s">
        <v>258</v>
      </c>
      <c r="Q64" s="112">
        <v>5</v>
      </c>
      <c r="R64" s="76" t="s">
        <v>338</v>
      </c>
    </row>
    <row r="65" spans="2:18" ht="13.5" thickBot="1" x14ac:dyDescent="0.25">
      <c r="B65" s="47" t="s">
        <v>271</v>
      </c>
      <c r="C65" s="73"/>
      <c r="D65" s="73" t="s">
        <v>343</v>
      </c>
      <c r="E65" s="73" t="s">
        <v>318</v>
      </c>
      <c r="F65" s="73" t="s">
        <v>344</v>
      </c>
      <c r="G65" s="73" t="s">
        <v>345</v>
      </c>
      <c r="H65" s="73"/>
      <c r="I65" s="83" t="s">
        <v>587</v>
      </c>
      <c r="J65" s="73"/>
      <c r="L65" s="77"/>
      <c r="M65" s="78"/>
      <c r="N65" s="78"/>
      <c r="O65" s="78"/>
      <c r="P65" s="78"/>
      <c r="Q65" s="78"/>
      <c r="R65" s="79"/>
    </row>
    <row r="66" spans="2:18" ht="13.5" thickBot="1" x14ac:dyDescent="0.25">
      <c r="B66" s="47"/>
      <c r="C66" s="73" t="s">
        <v>136</v>
      </c>
      <c r="D66" s="112">
        <v>600</v>
      </c>
      <c r="E66" s="112">
        <v>600</v>
      </c>
      <c r="F66" s="112">
        <v>4900</v>
      </c>
      <c r="G66" s="112">
        <v>4900</v>
      </c>
      <c r="H66" s="73"/>
      <c r="I66" s="423">
        <f>FaktorLD</f>
        <v>1</v>
      </c>
      <c r="J66" s="73"/>
    </row>
    <row r="67" spans="2:18" x14ac:dyDescent="0.2">
      <c r="B67" s="47"/>
      <c r="C67" s="73" t="s">
        <v>137</v>
      </c>
      <c r="D67" s="112">
        <v>3700</v>
      </c>
      <c r="E67" s="112">
        <v>3700</v>
      </c>
      <c r="F67" s="112">
        <v>4900</v>
      </c>
      <c r="G67" s="112">
        <v>4900</v>
      </c>
      <c r="H67" s="73"/>
      <c r="I67" s="76"/>
      <c r="J67" s="73"/>
      <c r="L67" s="36" t="s">
        <v>342</v>
      </c>
      <c r="M67" s="37"/>
      <c r="N67" s="37"/>
      <c r="O67" s="37"/>
      <c r="P67" s="37"/>
      <c r="Q67" s="37"/>
      <c r="R67" s="75"/>
    </row>
    <row r="68" spans="2:18" x14ac:dyDescent="0.2">
      <c r="B68" s="47"/>
      <c r="C68" s="73" t="s">
        <v>135</v>
      </c>
      <c r="D68" s="112">
        <v>3700</v>
      </c>
      <c r="E68" s="112">
        <v>3700</v>
      </c>
      <c r="F68" s="112">
        <v>4900</v>
      </c>
      <c r="G68" s="112">
        <v>4900</v>
      </c>
      <c r="H68" s="73"/>
      <c r="I68" s="76"/>
      <c r="J68" s="73"/>
      <c r="L68" s="47" t="s">
        <v>339</v>
      </c>
      <c r="M68" s="73"/>
      <c r="N68" s="73"/>
      <c r="O68" s="73"/>
      <c r="P68" s="73"/>
      <c r="Q68" s="73"/>
      <c r="R68" s="76"/>
    </row>
    <row r="69" spans="2:18" ht="13.5" thickBot="1" x14ac:dyDescent="0.25">
      <c r="B69" s="77"/>
      <c r="C69" s="78" t="s">
        <v>564</v>
      </c>
      <c r="D69" s="78"/>
      <c r="E69" s="78"/>
      <c r="F69" s="78"/>
      <c r="G69" s="78"/>
      <c r="H69" s="78"/>
      <c r="I69" s="424" t="b">
        <v>0</v>
      </c>
      <c r="J69" s="73"/>
      <c r="L69" s="47"/>
      <c r="M69" s="73"/>
      <c r="N69" s="73"/>
      <c r="O69" s="73"/>
      <c r="P69" s="73"/>
      <c r="Q69" s="73"/>
      <c r="R69" s="76"/>
    </row>
    <row r="70" spans="2:18" x14ac:dyDescent="0.2">
      <c r="B70" s="73"/>
      <c r="C70" s="73"/>
      <c r="D70" s="73"/>
      <c r="E70" s="73"/>
      <c r="F70" s="73"/>
      <c r="G70" s="73"/>
      <c r="H70" s="73"/>
      <c r="I70" s="73"/>
      <c r="J70" s="73"/>
      <c r="L70" s="47"/>
      <c r="M70" s="112">
        <v>0</v>
      </c>
      <c r="N70" s="73" t="s">
        <v>317</v>
      </c>
      <c r="O70" s="73"/>
      <c r="P70" s="73"/>
      <c r="Q70" s="73"/>
      <c r="R70" s="76"/>
    </row>
    <row r="71" spans="2:18" ht="13.5" thickBot="1" x14ac:dyDescent="0.25">
      <c r="L71" s="47"/>
      <c r="M71" s="73"/>
      <c r="N71" s="73" t="s">
        <v>309</v>
      </c>
      <c r="O71" s="73"/>
      <c r="P71" s="73"/>
      <c r="Q71" s="73"/>
      <c r="R71" s="76"/>
    </row>
    <row r="72" spans="2:18" ht="13.5" thickBot="1" x14ac:dyDescent="0.25">
      <c r="B72" s="80" t="s">
        <v>335</v>
      </c>
      <c r="C72" s="37" t="s">
        <v>225</v>
      </c>
      <c r="D72" s="37"/>
      <c r="E72" s="37"/>
      <c r="F72" s="37"/>
      <c r="G72" s="37"/>
      <c r="H72" s="37"/>
      <c r="I72" s="75"/>
      <c r="L72" s="77"/>
      <c r="M72" s="78"/>
      <c r="N72" s="78"/>
      <c r="O72" s="78"/>
      <c r="P72" s="78"/>
      <c r="Q72" s="78"/>
      <c r="R72" s="79"/>
    </row>
    <row r="73" spans="2:18" x14ac:dyDescent="0.2">
      <c r="B73" s="47"/>
      <c r="C73" s="73" t="s">
        <v>223</v>
      </c>
      <c r="D73" s="73"/>
      <c r="E73" s="73"/>
      <c r="F73" s="73"/>
      <c r="G73" s="112">
        <v>10</v>
      </c>
      <c r="H73" s="73"/>
      <c r="I73" s="235"/>
    </row>
    <row r="74" spans="2:18" ht="13.5" thickBot="1" x14ac:dyDescent="0.25">
      <c r="B74" s="77"/>
      <c r="C74" s="236" t="s">
        <v>334</v>
      </c>
      <c r="D74" s="217"/>
      <c r="E74" s="216"/>
      <c r="F74" s="216" t="s">
        <v>453</v>
      </c>
      <c r="G74" s="234">
        <v>1</v>
      </c>
      <c r="H74" s="78" t="s">
        <v>454</v>
      </c>
      <c r="I74" s="311">
        <v>0.1</v>
      </c>
      <c r="J74" t="s">
        <v>455</v>
      </c>
    </row>
    <row r="75" spans="2:18" ht="13.5" thickBot="1" x14ac:dyDescent="0.25">
      <c r="J75" t="s">
        <v>456</v>
      </c>
    </row>
    <row r="76" spans="2:18" x14ac:dyDescent="0.2">
      <c r="B76" s="80" t="s">
        <v>333</v>
      </c>
      <c r="C76" s="37"/>
      <c r="D76" s="37"/>
      <c r="E76" s="917" t="s">
        <v>276</v>
      </c>
      <c r="F76" s="917"/>
      <c r="G76" s="917"/>
      <c r="H76" s="917"/>
      <c r="I76" s="75"/>
      <c r="J76" s="73"/>
      <c r="L76" s="80" t="s">
        <v>360</v>
      </c>
      <c r="M76" s="37" t="s">
        <v>373</v>
      </c>
      <c r="N76" s="37"/>
      <c r="O76" s="37"/>
      <c r="P76" s="37"/>
      <c r="Q76" s="37"/>
      <c r="R76" s="75"/>
    </row>
    <row r="77" spans="2:18" x14ac:dyDescent="0.2">
      <c r="B77" s="47"/>
      <c r="C77" s="73" t="s">
        <v>264</v>
      </c>
      <c r="D77" s="73" t="s">
        <v>265</v>
      </c>
      <c r="E77" s="893"/>
      <c r="F77" s="893"/>
      <c r="G77" s="893"/>
      <c r="H77" s="893"/>
      <c r="I77" s="76"/>
      <c r="J77" s="73"/>
      <c r="L77" s="47"/>
      <c r="M77" s="908" t="s">
        <v>372</v>
      </c>
      <c r="N77" s="73"/>
      <c r="O77" s="73"/>
      <c r="P77" s="73"/>
      <c r="Q77" s="73"/>
      <c r="R77" s="76"/>
    </row>
    <row r="78" spans="2:18" ht="12.75" customHeight="1" x14ac:dyDescent="0.2">
      <c r="B78" s="47"/>
      <c r="C78" s="41"/>
      <c r="D78" s="895"/>
      <c r="E78" s="895"/>
      <c r="F78" s="895"/>
      <c r="G78" s="895"/>
      <c r="H78" s="895"/>
      <c r="I78" s="896"/>
      <c r="J78" s="73"/>
      <c r="L78" s="47" t="s">
        <v>361</v>
      </c>
      <c r="M78" s="908"/>
      <c r="N78" s="263"/>
      <c r="O78" s="73" t="s">
        <v>362</v>
      </c>
      <c r="P78" s="73"/>
      <c r="Q78" s="73"/>
      <c r="R78" s="76"/>
    </row>
    <row r="79" spans="2:18" ht="24.95" customHeight="1" x14ac:dyDescent="0.2">
      <c r="B79" s="200" t="s">
        <v>260</v>
      </c>
      <c r="C79" s="203">
        <v>1</v>
      </c>
      <c r="D79" s="889" t="s">
        <v>563</v>
      </c>
      <c r="E79" s="889"/>
      <c r="F79" s="889"/>
      <c r="G79" s="889"/>
      <c r="H79" s="889"/>
      <c r="I79" s="890"/>
      <c r="J79" s="73"/>
      <c r="L79" s="241" t="b">
        <v>0</v>
      </c>
      <c r="M79" s="908"/>
      <c r="N79" s="263"/>
      <c r="O79" s="242" t="b">
        <v>0</v>
      </c>
      <c r="P79" s="239"/>
      <c r="Q79" s="239"/>
      <c r="R79" s="240"/>
    </row>
    <row r="80" spans="2:18" ht="24.95" customHeight="1" x14ac:dyDescent="0.2">
      <c r="B80" s="157" t="s">
        <v>139</v>
      </c>
      <c r="C80" s="204">
        <v>2</v>
      </c>
      <c r="D80" s="889" t="s">
        <v>438</v>
      </c>
      <c r="E80" s="889"/>
      <c r="F80" s="889"/>
      <c r="G80" s="889"/>
      <c r="H80" s="889"/>
      <c r="I80" s="890"/>
      <c r="J80" s="73"/>
      <c r="L80" s="903" t="s">
        <v>363</v>
      </c>
      <c r="M80" s="904"/>
      <c r="N80" s="905"/>
      <c r="O80" s="906" t="s">
        <v>364</v>
      </c>
      <c r="P80" s="904"/>
      <c r="Q80" s="904"/>
      <c r="R80" s="907"/>
    </row>
    <row r="81" spans="2:18" ht="24.95" customHeight="1" x14ac:dyDescent="0.2">
      <c r="B81" s="200" t="s">
        <v>357</v>
      </c>
      <c r="C81" s="203">
        <v>3</v>
      </c>
      <c r="D81" s="889" t="s">
        <v>437</v>
      </c>
      <c r="E81" s="889"/>
      <c r="F81" s="889"/>
      <c r="G81" s="889"/>
      <c r="H81" s="889"/>
      <c r="I81" s="890"/>
      <c r="J81" s="73"/>
      <c r="L81" s="265"/>
      <c r="M81" s="266"/>
      <c r="N81" s="266"/>
      <c r="O81" s="266"/>
      <c r="P81" s="266"/>
      <c r="Q81" s="266"/>
      <c r="R81" s="267"/>
    </row>
    <row r="82" spans="2:18" ht="24.95" customHeight="1" x14ac:dyDescent="0.2">
      <c r="B82" s="157" t="s">
        <v>261</v>
      </c>
      <c r="C82" s="204">
        <v>4</v>
      </c>
      <c r="D82" s="889" t="s">
        <v>439</v>
      </c>
      <c r="E82" s="889"/>
      <c r="F82" s="889"/>
      <c r="G82" s="889"/>
      <c r="H82" s="889"/>
      <c r="I82" s="890"/>
      <c r="J82" s="73"/>
      <c r="L82" s="268" t="b">
        <v>0</v>
      </c>
      <c r="M82" s="266"/>
      <c r="N82" s="879" t="s">
        <v>561</v>
      </c>
      <c r="O82" s="879"/>
      <c r="P82" s="879"/>
      <c r="Q82" s="879"/>
      <c r="R82" s="880"/>
    </row>
    <row r="83" spans="2:18" ht="24.95" customHeight="1" x14ac:dyDescent="0.2">
      <c r="B83" s="158" t="s">
        <v>262</v>
      </c>
      <c r="C83" s="204">
        <v>5</v>
      </c>
      <c r="D83" s="889" t="s">
        <v>599</v>
      </c>
      <c r="E83" s="889"/>
      <c r="F83" s="889"/>
      <c r="G83" s="889"/>
      <c r="H83" s="889"/>
      <c r="I83" s="890"/>
      <c r="J83" s="73"/>
      <c r="L83" s="881" t="s">
        <v>383</v>
      </c>
      <c r="M83" s="882"/>
      <c r="N83" s="882"/>
      <c r="O83" s="882"/>
      <c r="P83" s="882"/>
      <c r="Q83" s="882"/>
      <c r="R83" s="883"/>
    </row>
    <row r="84" spans="2:18" ht="24.95" customHeight="1" x14ac:dyDescent="0.2">
      <c r="B84" s="200" t="s">
        <v>263</v>
      </c>
      <c r="C84" s="204">
        <v>6</v>
      </c>
      <c r="D84" s="889" t="s">
        <v>330</v>
      </c>
      <c r="E84" s="889"/>
      <c r="F84" s="889"/>
      <c r="G84" s="889"/>
      <c r="H84" s="889"/>
      <c r="I84" s="890"/>
      <c r="J84" s="73"/>
      <c r="L84" s="873" t="s">
        <v>384</v>
      </c>
      <c r="M84" s="874"/>
      <c r="N84" s="874"/>
      <c r="O84" s="874"/>
      <c r="P84" s="874"/>
      <c r="Q84" s="874"/>
      <c r="R84" s="875"/>
    </row>
    <row r="85" spans="2:18" ht="24.95" customHeight="1" thickBot="1" x14ac:dyDescent="0.25">
      <c r="B85" s="200" t="s">
        <v>222</v>
      </c>
      <c r="C85" s="204">
        <v>7</v>
      </c>
      <c r="D85" s="889" t="s">
        <v>332</v>
      </c>
      <c r="E85" s="889"/>
      <c r="F85" s="889"/>
      <c r="G85" s="889"/>
      <c r="H85" s="889"/>
      <c r="I85" s="890"/>
      <c r="J85" s="73"/>
      <c r="L85" s="876"/>
      <c r="M85" s="877"/>
      <c r="N85" s="877"/>
      <c r="O85" s="877"/>
      <c r="P85" s="877"/>
      <c r="Q85" s="877"/>
      <c r="R85" s="878"/>
    </row>
    <row r="86" spans="2:18" ht="24.95" customHeight="1" x14ac:dyDescent="0.2">
      <c r="B86" s="200" t="s">
        <v>329</v>
      </c>
      <c r="C86" s="204">
        <v>8</v>
      </c>
      <c r="D86" s="889" t="s">
        <v>331</v>
      </c>
      <c r="E86" s="889"/>
      <c r="F86" s="889"/>
      <c r="G86" s="889"/>
      <c r="H86" s="889"/>
      <c r="I86" s="890"/>
      <c r="J86" s="73"/>
    </row>
    <row r="87" spans="2:18" ht="24.95" customHeight="1" thickBot="1" x14ac:dyDescent="0.25">
      <c r="B87" s="279" t="s">
        <v>386</v>
      </c>
      <c r="C87" s="277">
        <v>9</v>
      </c>
      <c r="D87" s="886" t="s">
        <v>391</v>
      </c>
      <c r="E87" s="887"/>
      <c r="F87" s="887"/>
      <c r="G87" s="887"/>
      <c r="H87" s="887"/>
      <c r="I87" s="888"/>
      <c r="J87" s="73"/>
    </row>
    <row r="88" spans="2:18" ht="13.5" thickBot="1" x14ac:dyDescent="0.25">
      <c r="L88" s="321" t="s">
        <v>462</v>
      </c>
    </row>
    <row r="89" spans="2:18" x14ac:dyDescent="0.2">
      <c r="B89" s="306" t="s">
        <v>422</v>
      </c>
      <c r="C89" s="37" t="s">
        <v>423</v>
      </c>
      <c r="D89" s="37"/>
      <c r="E89" s="37"/>
      <c r="F89" s="37"/>
      <c r="G89" s="37"/>
      <c r="H89" s="37"/>
      <c r="I89" s="75"/>
    </row>
    <row r="90" spans="2:18" x14ac:dyDescent="0.2">
      <c r="B90" s="47"/>
      <c r="C90" s="73" t="s">
        <v>424</v>
      </c>
      <c r="D90" s="73"/>
      <c r="E90" s="73"/>
      <c r="F90" s="73"/>
      <c r="G90" s="73"/>
      <c r="H90" s="73"/>
      <c r="I90" s="76"/>
      <c r="L90" t="s">
        <v>463</v>
      </c>
    </row>
    <row r="91" spans="2:18" x14ac:dyDescent="0.2">
      <c r="B91" s="47"/>
      <c r="C91" s="73" t="s">
        <v>435</v>
      </c>
      <c r="D91" s="73"/>
      <c r="E91" s="73"/>
      <c r="F91" s="73"/>
      <c r="G91" s="73"/>
      <c r="H91" s="73"/>
      <c r="I91" s="76"/>
      <c r="M91" t="s">
        <v>474</v>
      </c>
    </row>
    <row r="92" spans="2:18" x14ac:dyDescent="0.2">
      <c r="B92" s="47"/>
      <c r="C92" s="73"/>
      <c r="D92" s="73"/>
      <c r="E92" s="73"/>
      <c r="F92" s="73"/>
      <c r="G92" s="73"/>
      <c r="H92" s="73"/>
      <c r="I92" s="76"/>
      <c r="M92" t="s">
        <v>505</v>
      </c>
    </row>
    <row r="93" spans="2:18" x14ac:dyDescent="0.2">
      <c r="B93" s="47"/>
      <c r="C93" s="73" t="s">
        <v>425</v>
      </c>
      <c r="D93" s="73"/>
      <c r="E93" s="290">
        <v>1</v>
      </c>
      <c r="F93" s="73" t="s">
        <v>436</v>
      </c>
      <c r="G93" s="199" t="s">
        <v>428</v>
      </c>
      <c r="H93" s="290">
        <v>390</v>
      </c>
      <c r="I93" s="76"/>
      <c r="M93" t="s">
        <v>464</v>
      </c>
    </row>
    <row r="94" spans="2:18" x14ac:dyDescent="0.2">
      <c r="B94" s="47"/>
      <c r="C94" s="73" t="s">
        <v>426</v>
      </c>
      <c r="D94" s="73"/>
      <c r="E94" s="73"/>
      <c r="F94" s="73"/>
      <c r="G94" s="73"/>
      <c r="H94" s="73"/>
      <c r="I94" s="76"/>
      <c r="M94" t="s">
        <v>470</v>
      </c>
    </row>
    <row r="95" spans="2:18" x14ac:dyDescent="0.2">
      <c r="B95" s="47"/>
      <c r="C95" s="73" t="s">
        <v>427</v>
      </c>
      <c r="D95" s="73"/>
      <c r="E95" s="73"/>
      <c r="F95" s="73"/>
      <c r="G95" s="73"/>
      <c r="H95" s="73"/>
      <c r="I95" s="76"/>
      <c r="L95" t="s">
        <v>497</v>
      </c>
    </row>
    <row r="96" spans="2:18" x14ac:dyDescent="0.2">
      <c r="B96" s="47"/>
      <c r="C96" s="73"/>
      <c r="D96" s="73"/>
      <c r="E96" s="73"/>
      <c r="F96" s="73"/>
      <c r="G96" s="73"/>
      <c r="H96" s="73"/>
      <c r="I96" s="76"/>
      <c r="L96" t="s">
        <v>506</v>
      </c>
    </row>
    <row r="97" spans="2:13" x14ac:dyDescent="0.2">
      <c r="B97" s="47" t="s">
        <v>429</v>
      </c>
      <c r="C97" s="884" t="str">
        <f>"Bei löschwasserrückhaltepflichtigen Fachmärkten/Einkaufszentren ist generell mit einem Löschwasser-Rückhaltevolumen von "&amp;H93&amp;" m3 zu rechnen."</f>
        <v>Bei löschwasserrückhaltepflichtigen Fachmärkten/Einkaufszentren ist generell mit einem Löschwasser-Rückhaltevolumen von 390 m3 zu rechnen.</v>
      </c>
      <c r="D97" s="884"/>
      <c r="E97" s="884"/>
      <c r="F97" s="884"/>
      <c r="G97" s="884"/>
      <c r="H97" s="884"/>
      <c r="I97" s="885"/>
      <c r="M97" t="s">
        <v>465</v>
      </c>
    </row>
    <row r="98" spans="2:13" x14ac:dyDescent="0.2">
      <c r="B98" s="47"/>
      <c r="C98" s="884"/>
      <c r="D98" s="884"/>
      <c r="E98" s="884"/>
      <c r="F98" s="884"/>
      <c r="G98" s="884"/>
      <c r="H98" s="884"/>
      <c r="I98" s="885"/>
      <c r="M98" t="s">
        <v>466</v>
      </c>
    </row>
    <row r="99" spans="2:13" ht="13.5" thickBot="1" x14ac:dyDescent="0.25">
      <c r="B99" s="77"/>
      <c r="C99" s="78"/>
      <c r="D99" s="78"/>
      <c r="E99" s="78"/>
      <c r="F99" s="78"/>
      <c r="G99" s="78"/>
      <c r="H99" s="78"/>
      <c r="I99" s="79"/>
      <c r="M99" t="s">
        <v>467</v>
      </c>
    </row>
    <row r="100" spans="2:13" ht="13.5" thickBot="1" x14ac:dyDescent="0.25">
      <c r="M100" t="s">
        <v>507</v>
      </c>
    </row>
    <row r="101" spans="2:13" ht="53.25" customHeight="1" thickBot="1" x14ac:dyDescent="0.25">
      <c r="B101" s="868" t="s">
        <v>522</v>
      </c>
      <c r="C101" s="869"/>
      <c r="D101" s="870" t="s">
        <v>532</v>
      </c>
      <c r="E101" s="871"/>
      <c r="F101" s="871"/>
      <c r="G101" s="871"/>
      <c r="H101" s="871"/>
      <c r="I101" s="872"/>
      <c r="M101" t="s">
        <v>468</v>
      </c>
    </row>
    <row r="102" spans="2:13" x14ac:dyDescent="0.2">
      <c r="L102" t="s">
        <v>469</v>
      </c>
    </row>
    <row r="103" spans="2:13" x14ac:dyDescent="0.2">
      <c r="L103" t="s">
        <v>471</v>
      </c>
    </row>
    <row r="104" spans="2:13" x14ac:dyDescent="0.2">
      <c r="M104" t="s">
        <v>508</v>
      </c>
    </row>
    <row r="105" spans="2:13" x14ac:dyDescent="0.2">
      <c r="M105" t="s">
        <v>472</v>
      </c>
    </row>
    <row r="107" spans="2:13" x14ac:dyDescent="0.2">
      <c r="L107" t="s">
        <v>509</v>
      </c>
    </row>
    <row r="108" spans="2:13" x14ac:dyDescent="0.2">
      <c r="M108" t="s">
        <v>510</v>
      </c>
    </row>
    <row r="109" spans="2:13" x14ac:dyDescent="0.2">
      <c r="M109" t="s">
        <v>473</v>
      </c>
    </row>
    <row r="110" spans="2:13" x14ac:dyDescent="0.2">
      <c r="L110" t="s">
        <v>475</v>
      </c>
    </row>
    <row r="111" spans="2:13" x14ac:dyDescent="0.2">
      <c r="M111" t="s">
        <v>511</v>
      </c>
    </row>
    <row r="112" spans="2:13" x14ac:dyDescent="0.2">
      <c r="M112" t="s">
        <v>476</v>
      </c>
    </row>
    <row r="113" spans="12:13" x14ac:dyDescent="0.2">
      <c r="M113" t="s">
        <v>477</v>
      </c>
    </row>
    <row r="114" spans="12:13" x14ac:dyDescent="0.2">
      <c r="L114" t="s">
        <v>478</v>
      </c>
    </row>
    <row r="115" spans="12:13" x14ac:dyDescent="0.2">
      <c r="M115" t="s">
        <v>479</v>
      </c>
    </row>
    <row r="116" spans="12:13" x14ac:dyDescent="0.2">
      <c r="M116" t="s">
        <v>480</v>
      </c>
    </row>
    <row r="118" spans="12:13" x14ac:dyDescent="0.2">
      <c r="L118" t="s">
        <v>333</v>
      </c>
      <c r="M118" t="s">
        <v>512</v>
      </c>
    </row>
    <row r="119" spans="12:13" x14ac:dyDescent="0.2">
      <c r="M119" t="s">
        <v>513</v>
      </c>
    </row>
    <row r="120" spans="12:13" x14ac:dyDescent="0.2">
      <c r="M120" t="s">
        <v>516</v>
      </c>
    </row>
    <row r="121" spans="12:13" x14ac:dyDescent="0.2">
      <c r="L121" t="s">
        <v>481</v>
      </c>
      <c r="M121" t="s">
        <v>482</v>
      </c>
    </row>
    <row r="122" spans="12:13" x14ac:dyDescent="0.2">
      <c r="M122" t="s">
        <v>483</v>
      </c>
    </row>
    <row r="123" spans="12:13" x14ac:dyDescent="0.2">
      <c r="M123" t="s">
        <v>484</v>
      </c>
    </row>
    <row r="124" spans="12:13" x14ac:dyDescent="0.2">
      <c r="M124" t="s">
        <v>514</v>
      </c>
    </row>
    <row r="125" spans="12:13" x14ac:dyDescent="0.2">
      <c r="M125" t="s">
        <v>485</v>
      </c>
    </row>
    <row r="126" spans="12:13" x14ac:dyDescent="0.2">
      <c r="L126" t="s">
        <v>486</v>
      </c>
      <c r="M126" t="s">
        <v>487</v>
      </c>
    </row>
    <row r="127" spans="12:13" x14ac:dyDescent="0.2">
      <c r="M127" t="s">
        <v>488</v>
      </c>
    </row>
    <row r="128" spans="12:13" x14ac:dyDescent="0.2">
      <c r="M128" t="s">
        <v>489</v>
      </c>
    </row>
    <row r="129" spans="12:13" x14ac:dyDescent="0.2">
      <c r="M129" t="s">
        <v>490</v>
      </c>
    </row>
    <row r="130" spans="12:13" x14ac:dyDescent="0.2">
      <c r="L130" t="s">
        <v>491</v>
      </c>
      <c r="M130" t="s">
        <v>492</v>
      </c>
    </row>
    <row r="131" spans="12:13" x14ac:dyDescent="0.2">
      <c r="M131" t="s">
        <v>515</v>
      </c>
    </row>
    <row r="132" spans="12:13" x14ac:dyDescent="0.2">
      <c r="M132" t="s">
        <v>493</v>
      </c>
    </row>
    <row r="134" spans="12:13" x14ac:dyDescent="0.2">
      <c r="L134" t="s">
        <v>494</v>
      </c>
      <c r="M134" t="s">
        <v>495</v>
      </c>
    </row>
    <row r="135" spans="12:13" x14ac:dyDescent="0.2">
      <c r="M135" t="s">
        <v>496</v>
      </c>
    </row>
    <row r="137" spans="12:13" x14ac:dyDescent="0.2">
      <c r="L137" t="s">
        <v>498</v>
      </c>
      <c r="M137" t="s">
        <v>499</v>
      </c>
    </row>
    <row r="138" spans="12:13" x14ac:dyDescent="0.2">
      <c r="M138" t="s">
        <v>500</v>
      </c>
    </row>
  </sheetData>
  <sheetProtection password="D65F" sheet="1" objects="1" scenarios="1"/>
  <mergeCells count="28">
    <mergeCell ref="B1:J3"/>
    <mergeCell ref="B43:B44"/>
    <mergeCell ref="P18:R24"/>
    <mergeCell ref="D81:I81"/>
    <mergeCell ref="D80:I80"/>
    <mergeCell ref="D79:I79"/>
    <mergeCell ref="D78:I78"/>
    <mergeCell ref="B61:I62"/>
    <mergeCell ref="L80:N80"/>
    <mergeCell ref="O80:R80"/>
    <mergeCell ref="M77:M79"/>
    <mergeCell ref="F33:I35"/>
    <mergeCell ref="F42:I46"/>
    <mergeCell ref="G49:I53"/>
    <mergeCell ref="E76:H77"/>
    <mergeCell ref="O7:Q9"/>
    <mergeCell ref="B101:C101"/>
    <mergeCell ref="D101:I101"/>
    <mergeCell ref="L84:R85"/>
    <mergeCell ref="N82:R82"/>
    <mergeCell ref="L83:R83"/>
    <mergeCell ref="C97:I98"/>
    <mergeCell ref="D87:I87"/>
    <mergeCell ref="D86:I86"/>
    <mergeCell ref="D84:I84"/>
    <mergeCell ref="D82:I82"/>
    <mergeCell ref="D83:I83"/>
    <mergeCell ref="D85:I85"/>
  </mergeCells>
  <dataValidations count="3">
    <dataValidation type="decimal" allowBlank="1" showInputMessage="1" showErrorMessage="1" errorTitle="Faktor" error="Der Faktor muss zwischen 1 und 2 liegen" promptTitle="Faktor zulässige BA-Fläche" prompt="Wenn die Obergrenze für die Anzeige des LWR überschritten ist, wird diese, wenn im Register LWR Berechnung das Kontrollkästchen  &quot;Bewilligung der GVL liegt vor&quot; aktiviert ist, die Obergrenze um Faktor 4 erhöht." sqref="I58">
      <formula1>1</formula1>
      <formula2>2</formula2>
    </dataValidation>
    <dataValidation type="whole" allowBlank="1" showInputMessage="1" showErrorMessage="1" errorTitle="LWR-Pflicht" error="Hier kann nur 0 oder 1 eingetragen werden." promptTitle="StFV" prompt="LWR-Pflicht bei StFV-Betrieben" sqref="M70">
      <formula1>0</formula1>
      <formula2>1</formula2>
    </dataValidation>
    <dataValidation type="whole" allowBlank="1" showInputMessage="1" showErrorMessage="1" errorTitle="Falsche Eingabe" error="Es darf nur = für Nein oder 1 für Ja eigegeben werden." sqref="E93">
      <formula1>0</formula1>
      <formula2>1</formula2>
    </dataValidation>
  </dataValidations>
  <pageMargins left="0.7" right="0.7" top="0.78740157499999996" bottom="0.78740157499999996" header="0.3" footer="0.3"/>
  <pageSetup paperSize="9" orientation="portrait" horizontalDpi="4294967293" verticalDpi="1200" r:id="rId1"/>
  <drawing r:id="rId2"/>
  <legacyDrawing r:id="rId3"/>
  <controls>
    <mc:AlternateContent xmlns:mc="http://schemas.openxmlformats.org/markup-compatibility/2006">
      <mc:Choice Requires="x14">
        <control shapeId="7171" r:id="rId4" name="OptionButton22">
          <controlPr defaultSize="0" autoLine="0" r:id="rId5">
            <anchor moveWithCells="1">
              <from>
                <xdr:col>13</xdr:col>
                <xdr:colOff>9525</xdr:colOff>
                <xdr:row>60</xdr:row>
                <xdr:rowOff>9525</xdr:rowOff>
              </from>
              <to>
                <xdr:col>13</xdr:col>
                <xdr:colOff>1038225</xdr:colOff>
                <xdr:row>64</xdr:row>
                <xdr:rowOff>0</xdr:rowOff>
              </to>
            </anchor>
          </controlPr>
        </control>
      </mc:Choice>
      <mc:Fallback>
        <control shapeId="7171" r:id="rId4" name="OptionButton22"/>
      </mc:Fallback>
    </mc:AlternateContent>
    <mc:AlternateContent xmlns:mc="http://schemas.openxmlformats.org/markup-compatibility/2006">
      <mc:Choice Requires="x14">
        <control shapeId="7170" r:id="rId6" name="OptionButton21">
          <controlPr defaultSize="0" autoLine="0" linkedCell="M62" r:id="rId7">
            <anchor moveWithCells="1">
              <from>
                <xdr:col>12</xdr:col>
                <xdr:colOff>9525</xdr:colOff>
                <xdr:row>60</xdr:row>
                <xdr:rowOff>9525</xdr:rowOff>
              </from>
              <to>
                <xdr:col>13</xdr:col>
                <xdr:colOff>0</xdr:colOff>
                <xdr:row>63</xdr:row>
                <xdr:rowOff>152400</xdr:rowOff>
              </to>
            </anchor>
          </controlPr>
        </control>
      </mc:Choice>
      <mc:Fallback>
        <control shapeId="7170" r:id="rId6" name="OptionButton21"/>
      </mc:Fallback>
    </mc:AlternateContent>
    <mc:AlternateContent xmlns:mc="http://schemas.openxmlformats.org/markup-compatibility/2006">
      <mc:Choice Requires="x14">
        <control shapeId="7172" r:id="rId8" name="Check Box 4">
          <controlPr defaultSize="0" autoFill="0" autoLine="0" autoPict="0">
            <anchor moveWithCells="1">
              <from>
                <xdr:col>11</xdr:col>
                <xdr:colOff>28575</xdr:colOff>
                <xdr:row>78</xdr:row>
                <xdr:rowOff>19050</xdr:rowOff>
              </from>
              <to>
                <xdr:col>11</xdr:col>
                <xdr:colOff>1485900</xdr:colOff>
                <xdr:row>79</xdr:row>
                <xdr:rowOff>0</xdr:rowOff>
              </to>
            </anchor>
          </controlPr>
        </control>
      </mc:Choice>
    </mc:AlternateContent>
    <mc:AlternateContent xmlns:mc="http://schemas.openxmlformats.org/markup-compatibility/2006">
      <mc:Choice Requires="x14">
        <control shapeId="7173" r:id="rId9" name="Check Box 5">
          <controlPr defaultSize="0" autoFill="0" autoLine="0" autoPict="0">
            <anchor moveWithCells="1">
              <from>
                <xdr:col>14</xdr:col>
                <xdr:colOff>19050</xdr:colOff>
                <xdr:row>78</xdr:row>
                <xdr:rowOff>0</xdr:rowOff>
              </from>
              <to>
                <xdr:col>15</xdr:col>
                <xdr:colOff>609600</xdr:colOff>
                <xdr:row>79</xdr:row>
                <xdr:rowOff>0</xdr:rowOff>
              </to>
            </anchor>
          </controlPr>
        </control>
      </mc:Choice>
    </mc:AlternateContent>
    <mc:AlternateContent xmlns:mc="http://schemas.openxmlformats.org/markup-compatibility/2006">
      <mc:Choice Requires="x14">
        <control shapeId="7174" r:id="rId10" name="Check Box 6">
          <controlPr defaultSize="0" autoFill="0" autoLine="0" autoPict="0">
            <anchor moveWithCells="1">
              <from>
                <xdr:col>11</xdr:col>
                <xdr:colOff>38100</xdr:colOff>
                <xdr:row>81</xdr:row>
                <xdr:rowOff>9525</xdr:rowOff>
              </from>
              <to>
                <xdr:col>12</xdr:col>
                <xdr:colOff>1038225</xdr:colOff>
                <xdr:row>81</xdr:row>
                <xdr:rowOff>285750</xdr:rowOff>
              </to>
            </anchor>
          </controlPr>
        </control>
      </mc:Choice>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
  <sheetViews>
    <sheetView workbookViewId="0"/>
  </sheetViews>
  <sheetFormatPr baseColWidth="10" defaultRowHeight="12.75" x14ac:dyDescent="0.2"/>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31</vt:i4>
      </vt:variant>
    </vt:vector>
  </HeadingPairs>
  <TitlesOfParts>
    <vt:vector size="39" baseType="lpstr">
      <vt:lpstr>Erläuterungen</vt:lpstr>
      <vt:lpstr>Anleitung für dieses Tool</vt:lpstr>
      <vt:lpstr>Checkliste</vt:lpstr>
      <vt:lpstr>Abklärung LWR</vt:lpstr>
      <vt:lpstr>LWR Berechnung</vt:lpstr>
      <vt:lpstr>Fragebogen zum LWR-Konzept</vt:lpstr>
      <vt:lpstr>Kriterientabellen</vt:lpstr>
      <vt:lpstr>Tabelle1</vt:lpstr>
      <vt:lpstr>Anteil</vt:lpstr>
      <vt:lpstr>ArtLWR2015</vt:lpstr>
      <vt:lpstr>BAGroesse</vt:lpstr>
      <vt:lpstr>BGVL</vt:lpstr>
      <vt:lpstr>Brandfaktor</vt:lpstr>
      <vt:lpstr>'Abklärung LWR'!Druckbereich</vt:lpstr>
      <vt:lpstr>'Anleitung für dieses Tool'!Druckbereich</vt:lpstr>
      <vt:lpstr>Checkliste!Druckbereich</vt:lpstr>
      <vt:lpstr>Erläuterungen!Druckbereich</vt:lpstr>
      <vt:lpstr>'Fragebogen zum LWR-Konzept'!Druckbereich</vt:lpstr>
      <vt:lpstr>'LWR Berechnung'!Druckbereich</vt:lpstr>
      <vt:lpstr>'Abklärung LWR'!Drucktitel</vt:lpstr>
      <vt:lpstr>'LWR Berechnung'!Drucktitel</vt:lpstr>
      <vt:lpstr>FaktorLD</vt:lpstr>
      <vt:lpstr>FaktorLD2</vt:lpstr>
      <vt:lpstr>GrRunden</vt:lpstr>
      <vt:lpstr>Klasse2015</vt:lpstr>
      <vt:lpstr>KlRunden</vt:lpstr>
      <vt:lpstr>Lagerart2015</vt:lpstr>
      <vt:lpstr>LDFaktor</vt:lpstr>
      <vt:lpstr>MaxMenge</vt:lpstr>
      <vt:lpstr>Meldungen</vt:lpstr>
      <vt:lpstr>Nennbedarf</vt:lpstr>
      <vt:lpstr>Nennwirk</vt:lpstr>
      <vt:lpstr>NennwirkBA</vt:lpstr>
      <vt:lpstr>ObergrenzeLWR</vt:lpstr>
      <vt:lpstr>Runden</vt:lpstr>
      <vt:lpstr>Stapelhoehe2015</vt:lpstr>
      <vt:lpstr>StFV</vt:lpstr>
      <vt:lpstr>Uebermenge</vt:lpstr>
      <vt:lpstr>Zuschlag</vt:lpstr>
    </vt:vector>
  </TitlesOfParts>
  <Company>umwelt und energie (uwe) - Kanton Luzern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Buser</dc:creator>
  <cp:lastModifiedBy>Christian Buser</cp:lastModifiedBy>
  <cp:lastPrinted>2021-06-10T10:18:42Z</cp:lastPrinted>
  <dcterms:created xsi:type="dcterms:W3CDTF">2015-01-08T12:09:48Z</dcterms:created>
  <dcterms:modified xsi:type="dcterms:W3CDTF">2025-01-28T14:36:31Z</dcterms:modified>
</cp:coreProperties>
</file>