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C:\Users\KHaecki\Downloads\"/>
    </mc:Choice>
  </mc:AlternateContent>
  <bookViews>
    <workbookView xWindow="14385" yWindow="-15" windowWidth="14430" windowHeight="13500"/>
  </bookViews>
  <sheets>
    <sheet name="Anleitung" sheetId="7" r:id="rId1"/>
    <sheet name="Haushalte" sheetId="1" r:id="rId2"/>
    <sheet name="virtuelles Wasser" sheetId="4" r:id="rId3"/>
    <sheet name="Gewerbe-Wasser" sheetId="8" r:id="rId4"/>
    <sheet name="Gewerbe-Energie" sheetId="3" r:id="rId5"/>
    <sheet name="Literatur Quellen" sheetId="6" r:id="rId6"/>
    <sheet name="Auswahltabellen" sheetId="2" state="hidden" r:id="rId7"/>
    <sheet name="Energie" sheetId="5" state="hidden" r:id="rId8"/>
    <sheet name="Tabelle1" sheetId="9" state="hidden" r:id="rId9"/>
  </sheets>
  <definedNames>
    <definedName name="_xlnm.Print_Area" localSheetId="0">Anleitung!$B$2:$Q$33</definedName>
    <definedName name="_xlnm.Print_Area" localSheetId="4">'Gewerbe-Energie'!$B$2:$M$48</definedName>
    <definedName name="_xlnm.Print_Area" localSheetId="3">'Gewerbe-Wasser'!$B$2:$N$51</definedName>
    <definedName name="_xlnm.Print_Area" localSheetId="1">Haushalte!$B$2:$S$58</definedName>
    <definedName name="_xlnm.Print_Area" localSheetId="5">'Literatur Quellen'!$B$2:$E$27</definedName>
    <definedName name="_xlnm.Print_Area" localSheetId="2">'virtuelles Wasser'!$B$2:$O$82</definedName>
    <definedName name="Haustyp">Auswahltabellen!$D$3:$D$4</definedName>
    <definedName name="JaNein">Auswahltabellen!$C$3:$C$4</definedName>
  </definedNames>
  <calcPr calcId="162913"/>
</workbook>
</file>

<file path=xl/calcChain.xml><?xml version="1.0" encoding="utf-8"?>
<calcChain xmlns="http://schemas.openxmlformats.org/spreadsheetml/2006/main">
  <c r="S47" i="1" l="1"/>
  <c r="S46" i="1"/>
  <c r="S45" i="1"/>
  <c r="U45" i="1" s="1"/>
  <c r="S44" i="1"/>
  <c r="U44" i="1" s="1"/>
  <c r="S43" i="1"/>
  <c r="S42" i="1"/>
  <c r="S41" i="1"/>
  <c r="U41" i="1" s="1"/>
  <c r="S40" i="1"/>
  <c r="S39" i="1"/>
  <c r="U39" i="1" s="1"/>
  <c r="S38" i="1"/>
  <c r="U38" i="1" s="1"/>
  <c r="D36" i="1"/>
  <c r="U46" i="1" l="1"/>
  <c r="U47" i="1"/>
  <c r="U43" i="1"/>
  <c r="U42" i="1"/>
  <c r="U40" i="1"/>
  <c r="O42" i="1"/>
  <c r="O43" i="1"/>
  <c r="D41" i="1"/>
  <c r="D40" i="1"/>
  <c r="D39" i="1"/>
  <c r="D38" i="1"/>
  <c r="D37" i="1"/>
  <c r="Y47" i="1" l="1"/>
  <c r="L32" i="8"/>
  <c r="L31" i="8"/>
  <c r="L30" i="8"/>
  <c r="L29" i="8"/>
  <c r="L28" i="8"/>
  <c r="L27" i="8"/>
  <c r="L26" i="8"/>
  <c r="L25" i="8"/>
  <c r="L24" i="8"/>
  <c r="L23" i="8"/>
  <c r="L22" i="8"/>
  <c r="L21" i="8"/>
  <c r="L20" i="8"/>
  <c r="L19" i="8"/>
  <c r="L18" i="8"/>
  <c r="L17" i="8"/>
  <c r="L36" i="8" l="1"/>
  <c r="K18" i="8"/>
  <c r="K19" i="8"/>
  <c r="K20" i="8"/>
  <c r="K21" i="8"/>
  <c r="K22" i="8"/>
  <c r="K23" i="8"/>
  <c r="K24" i="8"/>
  <c r="K25" i="8"/>
  <c r="K26" i="8"/>
  <c r="K27" i="8"/>
  <c r="K28" i="8"/>
  <c r="K29" i="8"/>
  <c r="K30" i="8"/>
  <c r="K31" i="8"/>
  <c r="K32" i="8"/>
  <c r="K17" i="8"/>
  <c r="K16" i="8" l="1"/>
  <c r="K42" i="4"/>
  <c r="J42" i="4" s="1"/>
  <c r="M42" i="4" s="1"/>
  <c r="K41" i="4"/>
  <c r="J41" i="4" s="1"/>
  <c r="M41" i="4" s="1"/>
  <c r="K40" i="4"/>
  <c r="J40" i="4" s="1"/>
  <c r="M40" i="4" s="1"/>
  <c r="K39" i="4"/>
  <c r="J39" i="4" s="1"/>
  <c r="Q26" i="4" l="1"/>
  <c r="K26" i="4" s="1"/>
  <c r="J26" i="4" s="1"/>
  <c r="M26" i="4" s="1"/>
  <c r="K28" i="4"/>
  <c r="J28" i="4" s="1"/>
  <c r="M28" i="4" s="1"/>
  <c r="K27" i="4"/>
  <c r="J27" i="4" s="1"/>
  <c r="M27" i="4" s="1"/>
  <c r="K25" i="4"/>
  <c r="J25" i="4" s="1"/>
  <c r="M25" i="4" s="1"/>
  <c r="I15" i="3" l="1"/>
  <c r="K15" i="3" s="1"/>
  <c r="I16" i="3"/>
  <c r="K16" i="3" s="1"/>
  <c r="I17" i="3"/>
  <c r="K17" i="3" s="1"/>
  <c r="I18" i="3"/>
  <c r="K18" i="3" s="1"/>
  <c r="I19" i="3"/>
  <c r="K19" i="3" s="1"/>
  <c r="I20" i="3"/>
  <c r="K20" i="3" s="1"/>
  <c r="I21" i="3"/>
  <c r="K21" i="3" s="1"/>
  <c r="I22" i="3"/>
  <c r="K22" i="3" s="1"/>
  <c r="I23" i="3"/>
  <c r="K23" i="3" s="1"/>
  <c r="I24" i="3"/>
  <c r="K24" i="3" s="1"/>
  <c r="I25" i="3"/>
  <c r="K25" i="3" s="1"/>
  <c r="I26" i="3"/>
  <c r="K26" i="3" s="1"/>
  <c r="I27" i="3"/>
  <c r="K27" i="3" s="1"/>
  <c r="I14" i="3"/>
  <c r="K14" i="3" s="1"/>
  <c r="M39" i="4" l="1"/>
  <c r="L45" i="4"/>
  <c r="K31" i="4"/>
  <c r="K32" i="4"/>
  <c r="K33" i="4"/>
  <c r="J33" i="4" s="1"/>
  <c r="M33" i="4" s="1"/>
  <c r="K34" i="4"/>
  <c r="J34" i="4" s="1"/>
  <c r="M34" i="4" s="1"/>
  <c r="K35" i="4"/>
  <c r="J35" i="4" s="1"/>
  <c r="K36" i="4"/>
  <c r="K37" i="4"/>
  <c r="K29" i="4"/>
  <c r="K30" i="4"/>
  <c r="K24" i="4"/>
  <c r="J24" i="4" s="1"/>
  <c r="M24" i="4" s="1"/>
  <c r="K23" i="4"/>
  <c r="J32" i="4" l="1"/>
  <c r="M32" i="4" s="1"/>
  <c r="J29" i="4"/>
  <c r="M29" i="4" s="1"/>
  <c r="J37" i="4"/>
  <c r="M37" i="4" s="1"/>
  <c r="J36" i="4"/>
  <c r="M36" i="4" s="1"/>
  <c r="M35" i="4"/>
  <c r="J31" i="4"/>
  <c r="M31" i="4" s="1"/>
  <c r="J23" i="4"/>
  <c r="M23" i="4" s="1"/>
  <c r="J30" i="4"/>
  <c r="M30" i="4" s="1"/>
  <c r="M6" i="2"/>
  <c r="P6" i="2" s="1"/>
  <c r="Q6" i="2" s="1"/>
  <c r="R6" i="2" s="1"/>
  <c r="M5" i="2"/>
  <c r="P5" i="2" s="1"/>
  <c r="Q5" i="2" s="1"/>
  <c r="R5" i="2" s="1"/>
  <c r="N9" i="2"/>
  <c r="L6" i="2"/>
  <c r="N6" i="2" s="1"/>
  <c r="L7" i="2"/>
  <c r="M7" i="2" s="1"/>
  <c r="P7" i="2" s="1"/>
  <c r="Q7" i="2" s="1"/>
  <c r="R7" i="2" s="1"/>
  <c r="L8" i="2"/>
  <c r="M8" i="2" s="1"/>
  <c r="P8" i="2" s="1"/>
  <c r="Q8" i="2" s="1"/>
  <c r="R8" i="2" s="1"/>
  <c r="L9" i="2"/>
  <c r="M9" i="2" s="1"/>
  <c r="P9" i="2" s="1"/>
  <c r="Q9" i="2" s="1"/>
  <c r="R9" i="2" s="1"/>
  <c r="L5" i="2"/>
  <c r="N5" i="2" s="1"/>
  <c r="N8" i="2" l="1"/>
  <c r="N7" i="2"/>
  <c r="L44" i="4"/>
  <c r="I47" i="4" s="1"/>
  <c r="R21" i="1" l="1"/>
  <c r="R22" i="1"/>
  <c r="R10" i="1"/>
  <c r="R11" i="1"/>
  <c r="R12" i="1"/>
  <c r="R13" i="1"/>
  <c r="O38" i="1" s="1"/>
  <c r="R14" i="1"/>
  <c r="R15" i="1"/>
  <c r="R16" i="1"/>
  <c r="R17" i="1"/>
  <c r="R18" i="1"/>
  <c r="R19" i="1"/>
  <c r="P51" i="1" s="1"/>
  <c r="R20" i="1"/>
  <c r="R9" i="1"/>
  <c r="O35" i="1" l="1"/>
  <c r="O46" i="1"/>
  <c r="O47" i="1"/>
  <c r="O51" i="1"/>
  <c r="O45" i="1"/>
  <c r="O44" i="1"/>
  <c r="O40" i="1"/>
  <c r="O41" i="1"/>
  <c r="O39" i="1"/>
  <c r="J35" i="1"/>
  <c r="V46" i="1" l="1"/>
  <c r="U54" i="1"/>
  <c r="U55" i="1" s="1"/>
  <c r="O55" i="1" s="1"/>
  <c r="U53" i="1"/>
  <c r="O54" i="1" s="1"/>
  <c r="O50" i="1"/>
  <c r="U32" i="1"/>
  <c r="J34" i="1"/>
  <c r="D16" i="1"/>
  <c r="P50" i="1" l="1"/>
  <c r="P52" i="1" s="1"/>
  <c r="D44" i="1"/>
  <c r="D50" i="1" s="1"/>
  <c r="J33" i="1"/>
  <c r="J37" i="1" s="1"/>
  <c r="D45" i="1" l="1"/>
  <c r="D46" i="1" l="1"/>
  <c r="D47" i="1" s="1"/>
  <c r="C53" i="1"/>
  <c r="D51" i="1"/>
  <c r="D53" i="1" s="1"/>
  <c r="D54" i="1" s="1"/>
  <c r="C47" i="1"/>
  <c r="C46" i="1"/>
  <c r="O52" i="1" l="1"/>
  <c r="O53" i="1" s="1"/>
  <c r="U33" i="1"/>
  <c r="U36" i="1" s="1"/>
  <c r="N53" i="1" l="1"/>
</calcChain>
</file>

<file path=xl/sharedStrings.xml><?xml version="1.0" encoding="utf-8"?>
<sst xmlns="http://schemas.openxmlformats.org/spreadsheetml/2006/main" count="587" uniqueCount="460">
  <si>
    <t>WC</t>
  </si>
  <si>
    <t>Wäsche waschen</t>
  </si>
  <si>
    <t>Kochen, Trinken, Geschirrspülen</t>
  </si>
  <si>
    <t>Körperpflege, Händewaschen</t>
  </si>
  <si>
    <t>Total</t>
  </si>
  <si>
    <t>Liter pro Person und Tag</t>
  </si>
  <si>
    <t>Davon Anteil Warmwasser ca.</t>
  </si>
  <si>
    <t>Sparpotential</t>
  </si>
  <si>
    <t>Duschen statt Baden</t>
  </si>
  <si>
    <t>Wasser abstellen während dem Einseifen (Händewaschen, Rasieren, Duschen)</t>
  </si>
  <si>
    <t>%</t>
  </si>
  <si>
    <t xml:space="preserve">Bei mir im Haushalt leben </t>
  </si>
  <si>
    <t>Personen</t>
  </si>
  <si>
    <t>Wassersparpotentiale im Haushalt</t>
  </si>
  <si>
    <t>Ja</t>
  </si>
  <si>
    <t>Nein</t>
  </si>
  <si>
    <t>Liter pro Tag</t>
  </si>
  <si>
    <t>l/Tag</t>
  </si>
  <si>
    <t>Liter pro Jahr</t>
  </si>
  <si>
    <t>CHF/Jahr</t>
  </si>
  <si>
    <t>Informationen</t>
  </si>
  <si>
    <t xml:space="preserve">Wir haben einen Durchflussreduzierer an der Dusche </t>
  </si>
  <si>
    <t xml:space="preserve">Wir stellen währen dem Einseifen der Hände/Rasieren/Duschen das Wasser ab </t>
  </si>
  <si>
    <t xml:space="preserve">Kosten durchschnittlicher Haushalt </t>
  </si>
  <si>
    <t>Füllen Sie die grünen Felder aus und probieren Sie die verschiedenen Einsparmöglichkeiten aus.</t>
  </si>
  <si>
    <t xml:space="preserve">Kosten in Ihrem Haushalt </t>
  </si>
  <si>
    <t xml:space="preserve">Wasserverbrauch durchschnittlicher Haushalt ca. </t>
  </si>
  <si>
    <t>mögliche Einsparungen</t>
  </si>
  <si>
    <t>Wir duschen alle statt zu Baden</t>
  </si>
  <si>
    <t>Durchflussreduzierer beim Duschen (oder Sparbrause)</t>
  </si>
  <si>
    <t xml:space="preserve">Resultat </t>
  </si>
  <si>
    <t xml:space="preserve">Wir haben einen Wasserstopp oder eine Spartaste an der Toilettenspülung </t>
  </si>
  <si>
    <t>Einsparung</t>
  </si>
  <si>
    <t>Mittlerer Verbrauch</t>
  </si>
  <si>
    <t>Max Verbrauch</t>
  </si>
  <si>
    <t>Differenz</t>
  </si>
  <si>
    <t xml:space="preserve">Bei uns sind die Wasserhahnen dicht </t>
  </si>
  <si>
    <t>Duschen (Baden ca. dreifache Menge)</t>
  </si>
  <si>
    <t>Durchschnittliche Verbräuche</t>
  </si>
  <si>
    <t>Reparatur tropfender Wasserhahnen spart bis zu 15 l/Tag</t>
  </si>
  <si>
    <t>ohne Sparmassnahmen</t>
  </si>
  <si>
    <t xml:space="preserve">durchschnittlicher Haushalt </t>
  </si>
  <si>
    <t>Verbrauch</t>
  </si>
  <si>
    <t xml:space="preserve">hochgerechnet auf die Schweizer Bevölkerung </t>
  </si>
  <si>
    <t>Toilettenspülung, WC Wasserstopp / Spartaste</t>
  </si>
  <si>
    <t>1 Person</t>
  </si>
  <si>
    <t>Geschirrspüler</t>
  </si>
  <si>
    <t>Kühlen und Gefrieren</t>
  </si>
  <si>
    <t>Diverses (Gartenbewässerung, Autowaschen)</t>
  </si>
  <si>
    <t>Kochen/Backen</t>
  </si>
  <si>
    <t>separates Gefriergerät (Tiefkühler)</t>
  </si>
  <si>
    <t>Beleuchtung</t>
  </si>
  <si>
    <t>Unterhaltungselektronik (TV, Video, HiFi usw.)</t>
  </si>
  <si>
    <t>Heimbüro (PC, Drucker, Modem etc.)</t>
  </si>
  <si>
    <t>Diverse Pflege- und Kleingeräte</t>
  </si>
  <si>
    <t>Waschmaschine</t>
  </si>
  <si>
    <t>Trocknen mit Tumbler (2/3 der Wäsche)</t>
  </si>
  <si>
    <t>Wärmepumpenboiler</t>
  </si>
  <si>
    <t>pro zusätzliche Person</t>
  </si>
  <si>
    <t>Lit. 11</t>
  </si>
  <si>
    <t>Durchschnittlicher Haushaltsstromverbrauch in kWh/Jahr</t>
  </si>
  <si>
    <t xml:space="preserve">im Jahr 2007, </t>
  </si>
  <si>
    <t>Mehrfamilienhaus</t>
  </si>
  <si>
    <t>Einfamilienhaus</t>
  </si>
  <si>
    <t>Stromsparpotentiale im Haushalt</t>
  </si>
  <si>
    <t>Bereichsname</t>
  </si>
  <si>
    <t>JaNein</t>
  </si>
  <si>
    <t>Haustyp</t>
  </si>
  <si>
    <t>Mehrfamilienhaus: Allgemeinstromverbrauch (Aussen- und Nebenraum-beleuchtung, Heizungssteuerung, Lüftung etc., meist in Nebenkosten inbegriffen)</t>
  </si>
  <si>
    <t>Sparpotential abschätzen</t>
  </si>
  <si>
    <t>kWh/Jahr</t>
  </si>
  <si>
    <t xml:space="preserve">Wir verwenden für die Beleuchtung überall Sparlampen/LED statt Glühbirnen </t>
  </si>
  <si>
    <t xml:space="preserve">Wir waschen mit 60°C statt mit 95°C </t>
  </si>
  <si>
    <t xml:space="preserve">Wir haben Sonnenkollektoren für die Warmwassererzeugung </t>
  </si>
  <si>
    <t xml:space="preserve">Meine Waschmaschine schleudert mit mindestens 1000 Umdrehungen </t>
  </si>
  <si>
    <t xml:space="preserve">Wir duschen alle statt zu Baden </t>
  </si>
  <si>
    <t xml:space="preserve">Wir schalten unsere Computer/Stereoanlagen/Fernseher etc. ganz ab (kein Standby) </t>
  </si>
  <si>
    <t xml:space="preserve">ungefährer Verbrauch in Ihrem Haushalt </t>
  </si>
  <si>
    <t>www.energybox.ch</t>
  </si>
  <si>
    <t xml:space="preserve">Einen detaillierten Energiecheck können Sie auf der folgenden website durchführen: </t>
  </si>
  <si>
    <t xml:space="preserve">hochgerechnet auf die Schweizer Bevölkerung ca. </t>
  </si>
  <si>
    <t>Faktor Potential</t>
  </si>
  <si>
    <t>Potential</t>
  </si>
  <si>
    <t>Spar</t>
  </si>
  <si>
    <t>Verbrauch durchschnitt</t>
  </si>
  <si>
    <t>Verbrauch Spar</t>
  </si>
  <si>
    <t>Eingespart CHF</t>
  </si>
  <si>
    <t>CH CHF</t>
  </si>
  <si>
    <t>pro p Faktor</t>
  </si>
  <si>
    <t>Faktor 2 Personen</t>
  </si>
  <si>
    <t>AKW Gösgen</t>
  </si>
  <si>
    <t xml:space="preserve">Die Einsparung entspricht grob der Leistung von etwa :  </t>
  </si>
  <si>
    <t>Einfamilienhaus: Allgemeinstromverbrauch</t>
  </si>
  <si>
    <t>Presslufterzeugung</t>
  </si>
  <si>
    <t>Pumpen</t>
  </si>
  <si>
    <t>energieintensive Prozesse</t>
  </si>
  <si>
    <t>wasserverbrauchsintensive Prozesse</t>
  </si>
  <si>
    <t>Kühlen (Kühlwasser)</t>
  </si>
  <si>
    <t>Reinigen/Spülen</t>
  </si>
  <si>
    <t>Waschen</t>
  </si>
  <si>
    <t>Backofen</t>
  </si>
  <si>
    <t>Bäckereien</t>
  </si>
  <si>
    <t>Lebensmittelgeschäfte</t>
  </si>
  <si>
    <t>Reinigung</t>
  </si>
  <si>
    <t>Autogewerbe</t>
  </si>
  <si>
    <t>Reinigen</t>
  </si>
  <si>
    <t>Pressluft</t>
  </si>
  <si>
    <t>Restauration</t>
  </si>
  <si>
    <t>Käsereien</t>
  </si>
  <si>
    <t>Hotels</t>
  </si>
  <si>
    <t>Druckereien</t>
  </si>
  <si>
    <t>Wäschereien</t>
  </si>
  <si>
    <t>Schwimmbäder</t>
  </si>
  <si>
    <t>Duschen</t>
  </si>
  <si>
    <t>Bürogebäude</t>
  </si>
  <si>
    <t>Die wasserzehrenden Produkte (zumeist Nahrungsmittel) werden meist aus dem Ausland importiert.</t>
  </si>
  <si>
    <t xml:space="preserve">So importiert auch die wasserreiche Schweiz einen grossen Teil des Wasser – gemäss Schätzungen mehr als 80 Prozent. </t>
  </si>
  <si>
    <t>Das heisst, Wasser, welches für eine Produktion von Nahrungsmitteln oder Industriegütern anderswo eingesetzt wurde, wird virtuell eingebracht.</t>
  </si>
  <si>
    <t>Mit dem Einbringen von ausländischen Produkten wird sogenannt „virtuelles Wasser“ importiert.</t>
  </si>
  <si>
    <t>Tasse Kaffee</t>
  </si>
  <si>
    <t>Liter Bier</t>
  </si>
  <si>
    <t>kg Äpfel</t>
  </si>
  <si>
    <t>Kilo Zucker</t>
  </si>
  <si>
    <t>kg Reis</t>
  </si>
  <si>
    <t>kg Rindfleisch</t>
  </si>
  <si>
    <t>kg Weizen</t>
  </si>
  <si>
    <t>kg Brot</t>
  </si>
  <si>
    <t>kg Schweinefleisch</t>
  </si>
  <si>
    <t>kg Käse</t>
  </si>
  <si>
    <t>kg Kartoffeln</t>
  </si>
  <si>
    <t>Auto</t>
  </si>
  <si>
    <t>Jeans</t>
  </si>
  <si>
    <t>T-Shirt</t>
  </si>
  <si>
    <t>benötigtes Wasser in Liter</t>
  </si>
  <si>
    <t>Produkt</t>
  </si>
  <si>
    <t>Menge</t>
  </si>
  <si>
    <t>2'000-4'000</t>
  </si>
  <si>
    <t>Ausgewählte Ströme von virtuellem Wasser zwischen einzelnen Ländern (aus: Mekonnen und Hoekstra)</t>
  </si>
  <si>
    <t>Der Begriff bezeichnet das Wasser, das für die Produktion von Lebensmitteln und anderen Konsumgütern wie Kleidung oder Elektronik verbraucht wurde und mit ihrem Import virtuell mitreist.</t>
  </si>
  <si>
    <t>„Virtuelles Wasser“ ist also die Gesamtmenge an Wasser, welche zur Herstellung eines Produktes benötigt wird.</t>
  </si>
  <si>
    <t>Was können Sie tun:</t>
  </si>
  <si>
    <t>• Regionale und saisonale Lebensmittel bevorzugen</t>
  </si>
  <si>
    <t>• Produkte aus niederschlagsreichen Regionen kaufen</t>
  </si>
  <si>
    <t>• Kleidung, Elektronik Autos etc. möglichst lange benutzen</t>
  </si>
  <si>
    <t>Hier finden Sie, wieviel Wasser die Herstellung eines Produktes benötigt:</t>
  </si>
  <si>
    <t>• Weniger Fleisch essen (wer sich vegetarisch ernährt, kann seinen Verbrauch an virtuellem Wasser halbieren)</t>
  </si>
  <si>
    <t>aus Trinkwasserinformation Nr. TWI 15 / 2012</t>
  </si>
  <si>
    <t>Energieverbrauch Haushalte</t>
  </si>
  <si>
    <t>Waschwasser, Spülwasser</t>
  </si>
  <si>
    <t>Klimatisierung</t>
  </si>
  <si>
    <t>Produktekühlung</t>
  </si>
  <si>
    <t>Heisswasser</t>
  </si>
  <si>
    <t>Kochen</t>
  </si>
  <si>
    <t>Pumpen/Wassereinigung</t>
  </si>
  <si>
    <t>Drucker, IT</t>
  </si>
  <si>
    <t>Kühlung</t>
  </si>
  <si>
    <t>Wäschewaschen</t>
  </si>
  <si>
    <t>Hygiene (Duschen, Händewaschen)</t>
  </si>
  <si>
    <t>Wasseraufbereitung</t>
  </si>
  <si>
    <t>Ersatzwasser</t>
  </si>
  <si>
    <t>Hygiene</t>
  </si>
  <si>
    <t>Sparpotential bis zu</t>
  </si>
  <si>
    <t>Kühlhallen</t>
  </si>
  <si>
    <t>Tore</t>
  </si>
  <si>
    <t>Mögliche Massnahmen</t>
  </si>
  <si>
    <t>Prozesswärme (Dampf+Heisswasser)</t>
  </si>
  <si>
    <t>Drehzahlgeregelte Brennermotoren (verhindern unnötiger Abschalt- und Anfahrvorgänge bei Lastschwankungen), Verbesserung Dämmung, Wochenendabsenkung, Brennwertkessel</t>
  </si>
  <si>
    <t>Optimierung Förderhöhe Fördermenge, Austausch überdimensionierter Pumpen, Drehzahlregelung</t>
  </si>
  <si>
    <t>Lüftungstechnik</t>
  </si>
  <si>
    <t>Wärmerückgewinnung, Reinigung der Lüftungsanlagen, Drehzahlregelung der Lüftungsmotoren, Reduktion der Druckverluste durch Optimierung der Kanalquerschnitte</t>
  </si>
  <si>
    <t>Optimierung der Prozesstemperatur, Einsatz von Reinigern für tiefe Temperaturen, Wärmerückgewinnung, Standzeitverlängerung durch Reinigungswasseraufbereitung</t>
  </si>
  <si>
    <t>IT</t>
  </si>
  <si>
    <t>Vollstänige Netztrennung (kein Standby), Verzicht auf Bildschirmschoner, Monitorabschaltung in Arbeitspausen, Powermanagement aktivieren</t>
  </si>
  <si>
    <t>Pumpen+Motoren</t>
  </si>
  <si>
    <t>Lit. 10</t>
  </si>
  <si>
    <t>Kälte+Kühlung</t>
  </si>
  <si>
    <t>Einsatz von Stromspar- oder LED Leuchten, Ausrüstung mit Bewegungsmeldern, Lichtlenkung verbessern</t>
  </si>
  <si>
    <t>Energiekostenanteil/Jahresumsatz</t>
  </si>
  <si>
    <t>Wärme/Kälte</t>
  </si>
  <si>
    <t>Verluste vermeiden durch reglmässige Leckkontrolle, Anpassung des Drucks an den Bedarf, Drehzahlgeregelte Kompressoren, Abwärmenutzung, Kombination mehrerer Drucklufterzeuger, Zeitschaltuhren</t>
  </si>
  <si>
    <t>keine Schaufensterbeleuchtung in der Nacht/Zeitschaltuhr</t>
  </si>
  <si>
    <t>Einzelhandel</t>
  </si>
  <si>
    <t>Klimatisierung/Heizung</t>
  </si>
  <si>
    <t>Warmwasser</t>
  </si>
  <si>
    <t>elektrische Geräte</t>
  </si>
  <si>
    <t>Literatur 10</t>
  </si>
  <si>
    <t>regelmässige Wartung, Lüftungsverluste verhindern</t>
  </si>
  <si>
    <t>LED, Bewegungsmelder</t>
  </si>
  <si>
    <t>Kälte/Klima</t>
  </si>
  <si>
    <t>Heizung</t>
  </si>
  <si>
    <t>Verdampfer und Kondensationstemperatur anpassen, Wärmerückgewinnung</t>
  </si>
  <si>
    <t>Druckluft</t>
  </si>
  <si>
    <t>Lüftungsanlagen</t>
  </si>
  <si>
    <t>Prozesswärme/Abwärme</t>
  </si>
  <si>
    <t>auf Gas umstellen</t>
  </si>
  <si>
    <t>LED, Lichtsensor, Dimmer</t>
  </si>
  <si>
    <t>Unternehmen</t>
  </si>
  <si>
    <t>Kilo Reis</t>
  </si>
  <si>
    <t>Kilo Rindfleisch</t>
  </si>
  <si>
    <t>Kilo Weizen (Teigwaren)</t>
  </si>
  <si>
    <t>Kilo Brot</t>
  </si>
  <si>
    <t>Kilo Schweinefleisch</t>
  </si>
  <si>
    <t>Kilo Käse</t>
  </si>
  <si>
    <t>Kilo Kartoffeln</t>
  </si>
  <si>
    <t>Tassen Kaffee</t>
  </si>
  <si>
    <t>Autos</t>
  </si>
  <si>
    <t>T-Shirts (Hemden, Blusen)</t>
  </si>
  <si>
    <t>wir haben (Anzahl):</t>
  </si>
  <si>
    <t>Anzahl Personen in Ihrem Haushalt</t>
  </si>
  <si>
    <t xml:space="preserve"> virtuelles Wasser</t>
  </si>
  <si>
    <t>Konsummengen</t>
  </si>
  <si>
    <t>Früchte</t>
  </si>
  <si>
    <t>CH Brauereien-Verband</t>
  </si>
  <si>
    <t>bfs</t>
  </si>
  <si>
    <t>Jura</t>
  </si>
  <si>
    <t>Reisförderung Schweiz</t>
  </si>
  <si>
    <t>pro Jahr und Person</t>
  </si>
  <si>
    <t>Wir verbrauchen im Haushalt täglich 162 Liter Trinkwasser. Verglichen mit den bis zu 4000 Litern virtuellem Wasser pro Person und Tag ist diese Menge winzig.</t>
  </si>
  <si>
    <t>Berechnen Sie hier Ihren virtuellen Wasserverbrauch</t>
  </si>
  <si>
    <t>Kilo Äpfel (Früchte)</t>
  </si>
  <si>
    <t xml:space="preserve">Sie brauchen rund </t>
  </si>
  <si>
    <t>mal mehr virtuelles Wasser als Trinkwasser</t>
  </si>
  <si>
    <t>Ihr virtueller Wasserverbrauch für diese Produkte:</t>
  </si>
  <si>
    <t>Ihr Trinkwasserverbrauch im Haushalt:</t>
  </si>
  <si>
    <t>Jeans (allg. Hosen, Jupes etc.)</t>
  </si>
  <si>
    <t>Virtuelles Wasser</t>
  </si>
  <si>
    <t>Energiesparpotential im Gewerbe</t>
  </si>
  <si>
    <t>Die Energiekosten im Gewerbe werden oft unterschätzt. Sie können mehrere Prozent des Umsatzes ausmachen.</t>
  </si>
  <si>
    <t>Mit wenigen einfachen und kostengünstigen Massnahmen können markante Einsparungen erzielt werden.</t>
  </si>
  <si>
    <t>Typischer Energiekostenanteil am Jahresumsatz</t>
  </si>
  <si>
    <t>Unternehmenstyp</t>
  </si>
  <si>
    <t>Grosshandel</t>
  </si>
  <si>
    <t>Autowerkstatt mit Lackierkabine</t>
  </si>
  <si>
    <t>Autowerkstatt ohene Lackierkabine</t>
  </si>
  <si>
    <t>Gastronomie</t>
  </si>
  <si>
    <t>Metzgerei</t>
  </si>
  <si>
    <t>Friseur</t>
  </si>
  <si>
    <t>Metallbau</t>
  </si>
  <si>
    <t>Schreinerei</t>
  </si>
  <si>
    <t xml:space="preserve">Quellen: Bundesamt für Statistik, Alois Huser et al.: Geräteausstattung und Stromverbrauch von Schweizer Haushalten, Zusammenfassung der Studie des Verbands Schweizerischer Elektrizitätsunternehmen (VSE) </t>
  </si>
  <si>
    <t>Quelle: Schweizerischen Verein des Gas- und Wasserfaches (SVGW)</t>
  </si>
  <si>
    <t>Ihre Energiekosten</t>
  </si>
  <si>
    <t>hier ihren Jahres- umsatz eintragen</t>
  </si>
  <si>
    <t>Sparpotentiale:</t>
  </si>
  <si>
    <t>mögliche Massnahmen</t>
  </si>
  <si>
    <t>www.energieschweiz.ch</t>
  </si>
  <si>
    <t>Prozess</t>
  </si>
  <si>
    <t>aus www.energieeffizienz-im-betrieb.net/energiesparen-unternehmen.html</t>
  </si>
  <si>
    <t>bis 70 %</t>
  </si>
  <si>
    <t>Stromsparlampen, LED-Lampen, Bewegungssensoren, Dimmer, Zeituhren, Schaufensterbeleuchtung in der Nacht abschalten</t>
  </si>
  <si>
    <t>bis 25 %</t>
  </si>
  <si>
    <t>bis 30 %</t>
  </si>
  <si>
    <t>bis 50 %</t>
  </si>
  <si>
    <t>bis 75 %</t>
  </si>
  <si>
    <t>Reinigungsprozesse</t>
  </si>
  <si>
    <t>Verluste vermeiden durch reglmässige Leckkontrolle, Anpassung des Drucks an den Bedarf, Drehzahlgeregelte Kompressoren, Abwärme-nutzung, Kombination mehrerer Drucklufterzeuger, Zeitschaltuhren</t>
  </si>
  <si>
    <t>Das Sparpotenzial in der Wirtschaft wird bei 20 bis 40 Prozent angesetzt. Weitere Informationen siehe auch :</t>
  </si>
  <si>
    <t>Energiesparpotentiale</t>
  </si>
  <si>
    <t>Kühlräume</t>
  </si>
  <si>
    <t>automatisch schliessende Türen, Wärmequellen wie Motoren, Ladegeräte, Pumpen, Ventilatoren nur ausserhalb der Kühlräume platzieren, Wärmerückgewinnung</t>
  </si>
  <si>
    <t>www.bfe.admin.ch</t>
  </si>
  <si>
    <t>Links</t>
  </si>
  <si>
    <t>Thema</t>
  </si>
  <si>
    <t>http://www.wassersparer.de/hotel.php</t>
  </si>
  <si>
    <t>Gastrogewerbe</t>
  </si>
  <si>
    <t>http://www.ganz-einfach-energiesparen.de/energietipps/epaper/HEA_ENERGIETIPPS.pdf</t>
  </si>
  <si>
    <t>www.ganz-einfach-energiesparen.de</t>
  </si>
  <si>
    <t>Gewerbe, Energiesparen</t>
  </si>
  <si>
    <t>http://www.mall.ch/fileadmin/Schweiz/Aktuelles/Regenwassernutzung-_und_Entsorgung-FachtagungenMall_AG.pdf</t>
  </si>
  <si>
    <t>Regenwassernutzung Autogewerbe</t>
  </si>
  <si>
    <t>http://www.izu.bayern.de/branchenleitfaeden/module.htm?m=3</t>
  </si>
  <si>
    <t>http://www.barntrup.de/city_info/webaccessibility/index.cfm?region_id=413&amp;waid=379&amp;item_id=855016&amp;link_id=213674761&amp;contrast=3</t>
  </si>
  <si>
    <t>Wasserverbräuche Haushalt</t>
  </si>
  <si>
    <t>http://www.svgw.ch/</t>
  </si>
  <si>
    <t>Statistik Wasserverbrauch</t>
  </si>
  <si>
    <t>http://www.vdma.org/documents/105628/830520/2013-02-06_PP_Wasser.pdf/91f41d5a-0f2d-46c7-b096-30e87d63f1f0</t>
  </si>
  <si>
    <t>Positionspapier europäische Wasserpolitik</t>
  </si>
  <si>
    <t>http://www.repower.com/de/services/energiespartipps/hotelgewerbe/</t>
  </si>
  <si>
    <t>Energiesparen im Hotelgewerbe (und Wasser)</t>
  </si>
  <si>
    <t>http://www.umweltschutz-bw.de/?lvl=8085</t>
  </si>
  <si>
    <t>http://www.vigw.ch/index_htm_files/2007%20SIA%20Wassersparen%20Ren%C3%A9%20P%C3%A9risset,.pdf</t>
  </si>
  <si>
    <t>http://www.watercore.eu/documentos/2013/WATER%20CoRe-Leitfaden(Guide)-DE.pdf</t>
  </si>
  <si>
    <t>http://www.energieeffizienz-im-betrieb.net/energiesparen-unternehmen.html</t>
  </si>
  <si>
    <t>https://www.news.admin.ch/message/index.html?lang=de&amp;msg-id=6844</t>
  </si>
  <si>
    <t>www.effizientekaelte.ch</t>
  </si>
  <si>
    <t>http://www.izu.bayern.de/branchenleitfaeden/doc/ba/unternehmen_allgemein_barrierearm.pdf</t>
  </si>
  <si>
    <t>Branchenleitfäden</t>
  </si>
  <si>
    <t>Energieoptimierung</t>
  </si>
  <si>
    <t>Wasser und Abwasser, Tipps zum Abwassersparen</t>
  </si>
  <si>
    <t>Kennzahlen SIA</t>
  </si>
  <si>
    <t>Sehr guter Onlinetest für Energieverbraucher</t>
  </si>
  <si>
    <t>Branchenleitfaden Energie</t>
  </si>
  <si>
    <t>Projekt Wasserknappheit und Dürre der EU</t>
  </si>
  <si>
    <t>Energieeffizienz in verschiedenen Branchen</t>
  </si>
  <si>
    <t>Druckluftsysteme, Einsparmöglichkeiten</t>
  </si>
  <si>
    <t>Praxistipps zum Energiesparen bei Kälteanlagen grösserer Metzger</t>
  </si>
  <si>
    <t>Bundesamt für Energie</t>
  </si>
  <si>
    <t>Energieberatung</t>
  </si>
  <si>
    <t>Hier finden Sie eine Auswahl an Informationsquellen und Links</t>
  </si>
  <si>
    <t>Es gibt Ihnen nur einen ganz groben Überblick. Sie können mit diesem Tool spielen und so herausfinden, welche Massnahmen</t>
  </si>
  <si>
    <t>welche Einsparungen ermöglichen.</t>
  </si>
  <si>
    <t>und stellen Durchschnittswerte dar. Die tatsächlichen Gegebenheiten können stark von diesen Werten abweichen,</t>
  </si>
  <si>
    <t>je nach den spezifischen Verhältnissen in Ihrem Haushalt oder Betrieb.</t>
  </si>
  <si>
    <t>Die Angaben in diesem Tool stammen alle aus Literaturangaben, sind meist statistisch erhoben worden</t>
  </si>
  <si>
    <t>Wie geht es weiter?</t>
  </si>
  <si>
    <t>Was bezweckt dieses Tool?</t>
  </si>
  <si>
    <t>Woher stammen die Angaben und wie genau sind sie?</t>
  </si>
  <si>
    <t>Wie bediene ich dieses Tool?</t>
  </si>
  <si>
    <t>Die einzelnen Blätter enthalten immer einen Informationsteil und einen Teil, wo Sie selber Eingaben machen können.</t>
  </si>
  <si>
    <t>Aufgrund Ihrer Eingaben werden Ihnen dann Resultate in Zahlen und teilweise als Grafik angezeigt.</t>
  </si>
  <si>
    <t>Dieses Tool ist ein erster Entwurf und kann auch weiter ausgebaut werden. Wenn Sie dazu Vorschläge</t>
  </si>
  <si>
    <t>Kontakt:</t>
  </si>
  <si>
    <t>Dienststelle Umwelt und Energie des Kantons Luzern</t>
  </si>
  <si>
    <t>mit konkreten Angaben haben, freuen wir uns sehr, wenn Sie sich bei uns melden.</t>
  </si>
  <si>
    <t>In privaten Haushalten und in Gewerbebetrieben wird täglich Energie und Wasser verbraucht. Vielen ist nicht bewusst, wie gross der Wasser-</t>
  </si>
  <si>
    <t>und Energiebedarf ist und was das für das Portemonnaie bedeutet.</t>
  </si>
  <si>
    <t>Dieses Tool soll Ihnen zeigen, in welcher Grössenordnung die Verbräuche liegen und was Sie das kostet.</t>
  </si>
  <si>
    <t>Die Arbeitsblätter sind grösstenteils schreibgeschützt, Sie können nur in den Grün gefärbten Feldern Eingaben vornehmen.</t>
  </si>
  <si>
    <t>Resultat</t>
  </si>
  <si>
    <t xml:space="preserve"> Ihr Verbrauch</t>
  </si>
  <si>
    <t>typische Werte</t>
  </si>
  <si>
    <t>Konsum pro Monat eintragen:</t>
  </si>
  <si>
    <t>Tüte Kartoffelchips</t>
  </si>
  <si>
    <t>Glas Fruchtsaft</t>
  </si>
  <si>
    <t>Ei</t>
  </si>
  <si>
    <t>Paar Schuhe</t>
  </si>
  <si>
    <t>Gläser Wein</t>
  </si>
  <si>
    <t>Glas Wein</t>
  </si>
  <si>
    <t>Gläser Fruchtsaft</t>
  </si>
  <si>
    <t>Tüten Kartoffelchips</t>
  </si>
  <si>
    <t>Eier</t>
  </si>
  <si>
    <t>hält 5 Jahre</t>
  </si>
  <si>
    <t>NZZ, 22.04.2014</t>
  </si>
  <si>
    <t>Lüchinger+Schmid</t>
  </si>
  <si>
    <t>Ihre ungefähren Energiekosten</t>
  </si>
  <si>
    <t>ungefähre Einsparmöglichkeit</t>
  </si>
  <si>
    <t>aus: Österreichische Energieagentur/Energieinstitut der Wirtschaft, Sächsische Energieagentur/Technische Universität Chemnitz, Energieagentur NRW</t>
  </si>
  <si>
    <t>Energiekosten-anteil am Jahresumsatz</t>
  </si>
  <si>
    <t>Informationstechnologie</t>
  </si>
  <si>
    <t>https://www.wko.at/Content.Node/Service/Umwelt-und-Energie/Energie-und-Klima/Energieeffizienz/Energiehandbuch2000.pdf</t>
  </si>
  <si>
    <t>Handbuch für betriebliches Energiemanagement</t>
  </si>
  <si>
    <t>swisseduc</t>
  </si>
  <si>
    <t>hält 1 Jahr</t>
  </si>
  <si>
    <t>Deutsches Schuhinstitut</t>
  </si>
  <si>
    <t>Wassersparpotential im Gewerbe</t>
  </si>
  <si>
    <t>Typischer Wasserverbrauch im Gewerbe</t>
  </si>
  <si>
    <t>aus: Literaturstudie Wasserverbrauch und Wasserbedarf, Lebensmittelministerium Österreich, Nov. 2010</t>
  </si>
  <si>
    <t>Lebensmittelindustrie</t>
  </si>
  <si>
    <t>Bäckerei, Konditorei</t>
  </si>
  <si>
    <t>Friseursalon</t>
  </si>
  <si>
    <t>Handel</t>
  </si>
  <si>
    <t>Wäscherei</t>
  </si>
  <si>
    <t>Kaufhaus ohne Restauration</t>
  </si>
  <si>
    <t>Büro, Verwaltung</t>
  </si>
  <si>
    <t>Arztpraxen</t>
  </si>
  <si>
    <t>Krankenhäuser</t>
  </si>
  <si>
    <t>Hallenbäder</t>
  </si>
  <si>
    <t>Kleingewerbe stark verschmutzend</t>
  </si>
  <si>
    <t>Gastwirtschaft</t>
  </si>
  <si>
    <t>Altenheime</t>
  </si>
  <si>
    <t>l/Angestellter /Tag</t>
  </si>
  <si>
    <t>L/Gast /Tag</t>
  </si>
  <si>
    <t>l/Waschgang</t>
  </si>
  <si>
    <t>l/kg Trockenwäsche</t>
  </si>
  <si>
    <t>l/Gast /Tag</t>
  </si>
  <si>
    <t>l/Bett /Tag</t>
  </si>
  <si>
    <t>Hier eintragen:</t>
  </si>
  <si>
    <t>Betriebsareal in ha:</t>
  </si>
  <si>
    <t>Anzahl Angestellte:</t>
  </si>
  <si>
    <t>Anzahl  Betten:</t>
  </si>
  <si>
    <t>Anzahl Gäste/Tag:</t>
  </si>
  <si>
    <t>Anzahl Bewohner:</t>
  </si>
  <si>
    <t>l/Bewohner /Tag</t>
  </si>
  <si>
    <t>Anzahl FZ/Tag:</t>
  </si>
  <si>
    <t>kg Wäsche/Tag:</t>
  </si>
  <si>
    <t>ungefährer Wasser-verbrauch</t>
  </si>
  <si>
    <t>m3/Jahr</t>
  </si>
  <si>
    <r>
      <t>Nutzfläche in m</t>
    </r>
    <r>
      <rPr>
        <vertAlign val="superscript"/>
        <sz val="11"/>
        <color theme="1"/>
        <rFont val="Arial"/>
        <family val="2"/>
      </rPr>
      <t>2</t>
    </r>
    <r>
      <rPr>
        <sz val="11"/>
        <color theme="1"/>
        <rFont val="Arial"/>
        <family val="2"/>
      </rPr>
      <t>:</t>
    </r>
  </si>
  <si>
    <r>
      <t>Liter/m</t>
    </r>
    <r>
      <rPr>
        <vertAlign val="superscript"/>
        <sz val="10"/>
        <color theme="1"/>
        <rFont val="Arial"/>
        <family val="2"/>
      </rPr>
      <t>2</t>
    </r>
    <r>
      <rPr>
        <sz val="10"/>
        <color theme="1"/>
        <rFont val="Arial"/>
        <family val="2"/>
      </rPr>
      <t xml:space="preserve"> /Tag</t>
    </r>
  </si>
  <si>
    <r>
      <t>m</t>
    </r>
    <r>
      <rPr>
        <vertAlign val="superscript"/>
        <sz val="9"/>
        <color theme="1"/>
        <rFont val="Arial"/>
        <family val="2"/>
      </rPr>
      <t>3</t>
    </r>
    <r>
      <rPr>
        <sz val="9"/>
        <color theme="1"/>
        <rFont val="Arial"/>
        <family val="2"/>
      </rPr>
      <t>/ha Betriebsareal /h</t>
    </r>
  </si>
  <si>
    <t>Ihr ungefährer Wasserverbrauch und Kosten</t>
  </si>
  <si>
    <r>
      <rPr>
        <b/>
        <sz val="10"/>
        <color theme="1"/>
        <rFont val="Arial"/>
        <family val="2"/>
      </rPr>
      <t>1m</t>
    </r>
    <r>
      <rPr>
        <b/>
        <vertAlign val="superscript"/>
        <sz val="10"/>
        <color theme="1"/>
        <rFont val="Arial"/>
        <family val="2"/>
      </rPr>
      <t>3</t>
    </r>
    <r>
      <rPr>
        <sz val="10"/>
        <color theme="1"/>
        <rFont val="Arial"/>
        <family val="2"/>
      </rPr>
      <t xml:space="preserve"> Wasser kostet (Wasserkosten und Abwassergebühr, ca. CHF 4 /Jahr) </t>
    </r>
  </si>
  <si>
    <t>Ihre ungefähren Kosten für Wasser und Abwasser belaufen sich im Jahr auf:</t>
  </si>
  <si>
    <t>Achtung: Sie haben bei mehr als einem Unternehmenstyp Einträge gemacht</t>
  </si>
  <si>
    <t>(Medianwerte)</t>
  </si>
  <si>
    <t>CHF</t>
  </si>
  <si>
    <t>Einheit</t>
  </si>
  <si>
    <t>Wasser-verbauch</t>
  </si>
  <si>
    <t xml:space="preserve">Verbrauch in Ihrem Haushalt </t>
  </si>
  <si>
    <t>Massnahmen</t>
  </si>
  <si>
    <t>WC-Anlagen</t>
  </si>
  <si>
    <t>Badewannen</t>
  </si>
  <si>
    <t>Volumen der Badewannen reduzieren</t>
  </si>
  <si>
    <t>Wäsche</t>
  </si>
  <si>
    <t>Waschautomaten der A Klasse einsetzen</t>
  </si>
  <si>
    <t>Einhandmischer verwenden, Mischer mit Zeitsteuerung</t>
  </si>
  <si>
    <t>Klosette und Urinale mit geringem Spülwasserbedarf einsetzen 2 Tastensysteme, Wasserlose Urinale</t>
  </si>
  <si>
    <t>Effiziente Armaturen</t>
  </si>
  <si>
    <t>Einhandmischer, automatische Armaturen (Lichtsensor), Durchflussbegrenzer</t>
  </si>
  <si>
    <t>Wasserrecycling</t>
  </si>
  <si>
    <t>Nutzung Regenwasser, Brüdenkondensate für Reinigung oder zur Dampferzeugung</t>
  </si>
  <si>
    <t>Spültechnik</t>
  </si>
  <si>
    <t>Sparspülungen Spülkaskaden, Kreislaufspülung</t>
  </si>
  <si>
    <t>Dichtigkeit der Anlagen</t>
  </si>
  <si>
    <t>Metallverarbeitung</t>
  </si>
  <si>
    <t>20-30%</t>
  </si>
  <si>
    <t>Nahrungsmittel</t>
  </si>
  <si>
    <t>www.bmlfuw.gv.at</t>
  </si>
  <si>
    <t>Studie Wasserverbauch und Wasserbedarf (in Suche "Wasserverbauch und Wasserbedarf " eingeben)</t>
  </si>
  <si>
    <t>Kühlwasser</t>
  </si>
  <si>
    <t>Kreislaufführung</t>
  </si>
  <si>
    <t>www.waterfootprint.org</t>
  </si>
  <si>
    <t>Regenwassernutzung</t>
  </si>
  <si>
    <r>
      <t>Autowaschanlagen</t>
    </r>
    <r>
      <rPr>
        <sz val="9"/>
        <color theme="1"/>
        <rFont val="Arial"/>
        <family val="2"/>
      </rPr>
      <t xml:space="preserve"> </t>
    </r>
    <r>
      <rPr>
        <sz val="8"/>
        <color theme="1"/>
        <rFont val="Arial"/>
        <family val="2"/>
      </rPr>
      <t>(mit Wasserrecycling)</t>
    </r>
  </si>
  <si>
    <t>Reinigung, Spültechnik</t>
  </si>
  <si>
    <t>trockene Vorreinigung, Reinigungswasser aufbereiten und wiederverwenden, Hochdruckreiniger verwenden, Einhandmischer einbauen, Durchflussbegrenzer</t>
  </si>
  <si>
    <t>Klosette und Urinale mit geringem Spülwasserverbrauch einsetzen (2 Tastensysteme, wasserlose Urinale), zum Händewaschen automatische Armaturen einsetzen (Sensor, Zeitsteuerung)</t>
  </si>
  <si>
    <t>Bereich</t>
  </si>
  <si>
    <t>Durch Nutzung von Regenwasser kann bis zu 50 % Trinkwasser eingespart werden</t>
  </si>
  <si>
    <t>Körperhygiene</t>
  </si>
  <si>
    <t>Allgemein</t>
  </si>
  <si>
    <t>Waschautomaten der A Klasse einsetzen, Wasser rezyklieren, Regenwasser nutzen</t>
  </si>
  <si>
    <t>Dichtigkeit der Leitungen und Armaturen prüfen (ein tropfender Wasserhahn kann bis zu 15 l Wasser pro Tag verbrauchen), Nennweite der Wasseranschlüsse reduzieren</t>
  </si>
  <si>
    <t>Duschen statt Baden, Badewannen mit kleinerem Volumen einbauen, Einhandmischer verwenden, automatische Armaturen einbauen (Sensor, Zeitbegrenzung)</t>
  </si>
  <si>
    <t>Kälteaggregate ohne Wasserkühlung verwenden, Direktkühlung mit Wasser vermeiden</t>
  </si>
  <si>
    <t>Beim Kochen haben wir immer den Deckel auf der Pfanne</t>
  </si>
  <si>
    <t>Elektroboiler (ca. 1/3 der Haushalte haben einen Elektroboiler)</t>
  </si>
  <si>
    <t xml:space="preserve">Wir haben einen Tumbler mit Wärmepumpe (Kondensationstrockner) </t>
  </si>
  <si>
    <t xml:space="preserve">Wir wohnen in einem </t>
  </si>
  <si>
    <t>mögliche Einsparung</t>
  </si>
  <si>
    <t>roter Kreis</t>
  </si>
  <si>
    <t>Datenreihe 2</t>
  </si>
  <si>
    <t>brauner Balken</t>
  </si>
  <si>
    <t>oranger Balken</t>
  </si>
  <si>
    <t>für Grafik</t>
  </si>
  <si>
    <t>grünerKreis</t>
  </si>
  <si>
    <t>Grundverbrauch Durchschnitt ohne Sparmassnahmen</t>
  </si>
  <si>
    <t>Grundverbrauch</t>
  </si>
  <si>
    <t xml:space="preserve">Für Berechnung CH Einsparung, Durchschnitt=2-Personenhaushalt </t>
  </si>
  <si>
    <t>Strom</t>
  </si>
  <si>
    <t>Kosten durchschnittlicher Haushalt (CHF 0.22/kWh)</t>
  </si>
  <si>
    <t>Kosten in Ihrem Haushalt</t>
  </si>
  <si>
    <t>Wir haben einen Wärmepumpenboiler (oder an die WP der Heizung angeschlossen)</t>
  </si>
  <si>
    <t>Grundverbrauch durchschnittlicher Haushalt</t>
  </si>
  <si>
    <t>kWh/a CH</t>
  </si>
  <si>
    <t>Total Einsparung kWh:</t>
  </si>
  <si>
    <t>Energieanteil Boiler</t>
  </si>
  <si>
    <t xml:space="preserve">Wir haben Durchflussreduzierer an allen Wasserhahnen </t>
  </si>
  <si>
    <t>Durchflussreduzierer am Wasserhahnen</t>
  </si>
  <si>
    <t xml:space="preserve"> mittleren Kraftwerken (CH)</t>
  </si>
  <si>
    <t>* Die Warmwassererzeugung ist nebst der Gebäudeheizung der grösste Energieverbraucher im Haushalt. Egal wie die Warmwassererzeugung gescheigt, ist dazu immer etwa gleichviel Energie (Strom, Oel, Gas, Holz) notwendig und kostet auch ungefähr gleichviel. Wird dagegen das Warmwasser mit Sonnenkollektoren oder einem Wärmepumpenboiler erzeugt, profitieren Sie von der Gratisenergie der Sonne oder der Umgebung. In der Berechnung wird daher die Warmwasserrzubereitung zum Stromverbauch dazugezählt.</t>
  </si>
  <si>
    <t>Anteil Warmwasser*</t>
  </si>
  <si>
    <t>Verbrauch ohne Sparmassnahmen</t>
  </si>
  <si>
    <t>* Die Warmwassererzeugung wird als Stromverbrauch angezeigt. Falls Sie das Warmwasser mit der Gebäudeheizung erzeugen, wird Ihre Stromrechnung um den Anteil Warmwasser tiefer ausfallen, dafür bezahlen Sie es mit dem Heizmaterial.</t>
  </si>
  <si>
    <t>Entweder können Sie bestimmte Antworten auswählen oder Sie können eigene Zahlen eintragen.</t>
  </si>
  <si>
    <t>Wenn wir Sie neugierig machen konnten, finden Sie im Blatt "Literatur Quellen" die Datenquellen und auch weiterführende Angaben.</t>
  </si>
  <si>
    <t xml:space="preserve">Sie können Ihre Eingaben variieren und so ausprobieren was die einzelnen Punkte zum Resultat beitragen. </t>
  </si>
  <si>
    <r>
      <rPr>
        <b/>
        <sz val="10"/>
        <color theme="1"/>
        <rFont val="Arial"/>
        <family val="2"/>
      </rPr>
      <t>1000</t>
    </r>
    <r>
      <rPr>
        <sz val="10"/>
        <color theme="1"/>
        <rFont val="Arial"/>
        <family val="2"/>
      </rPr>
      <t xml:space="preserve"> l Wasser kosten (Wasserkosten und Abwassergebühr, ca. CHF 4 /Jahr)  </t>
    </r>
  </si>
  <si>
    <t>Nebst den Kosten für das Trinkwasser fallen immer auch Gebühren für die Aufbereitung des Abwassers in der kommunalen Kläranlage an. Diese Abwassergebühren sind höher, als der Preis für das Trinkwasser. Mit wenigen einfachen Massnahmen lässt sich der Wasserverbrauch reduzieren. Damit werden gleichzeitig auch Energiekosten gespart (Warmwasserzubereitung).</t>
  </si>
  <si>
    <t>lukas.grauwiler@lu.ch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</si>
</sst>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9" x14ac:knownFonts="1">
    <font>
      <sz val="10"/>
      <color theme="1"/>
      <name val="Arial"/>
      <family val="2"/>
    </font>
    <font>
      <sz val="11"/>
      <color theme="1"/>
      <name val="Arial"/>
      <family val="2"/>
    </font>
    <font>
      <b/>
      <sz val="10"/>
      <color theme="1"/>
      <name val="Arial"/>
      <family val="2"/>
    </font>
    <font>
      <b/>
      <sz val="12"/>
      <color theme="1"/>
      <name val="Arial"/>
      <family val="2"/>
    </font>
    <font>
      <b/>
      <sz val="14"/>
      <color theme="1"/>
      <name val="Arial"/>
      <family val="2"/>
    </font>
    <font>
      <sz val="10"/>
      <color theme="3" tint="0.79998168889431442"/>
      <name val="Arial"/>
      <family val="2"/>
    </font>
    <font>
      <sz val="10"/>
      <name val="Arial"/>
      <family val="2"/>
    </font>
    <font>
      <sz val="9"/>
      <color theme="1"/>
      <name val="Arial"/>
      <family val="2"/>
    </font>
    <font>
      <u/>
      <sz val="10"/>
      <color theme="10"/>
      <name val="Arial"/>
      <family val="2"/>
    </font>
    <font>
      <sz val="11"/>
      <color theme="1"/>
      <name val="Arial"/>
      <family val="2"/>
    </font>
    <font>
      <i/>
      <sz val="9"/>
      <color theme="1"/>
      <name val="Arial"/>
      <family val="2"/>
    </font>
    <font>
      <b/>
      <sz val="11"/>
      <color theme="1"/>
      <name val="Arial"/>
      <family val="2"/>
    </font>
    <font>
      <sz val="10"/>
      <color theme="1" tint="0.499984740745262"/>
      <name val="Arial"/>
      <family val="2"/>
    </font>
    <font>
      <sz val="12"/>
      <color theme="1"/>
      <name val="Arial"/>
      <family val="2"/>
    </font>
    <font>
      <sz val="14"/>
      <color theme="1"/>
      <name val="Arial"/>
      <family val="2"/>
    </font>
    <font>
      <sz val="8"/>
      <color theme="1"/>
      <name val="Arial"/>
      <family val="2"/>
    </font>
    <font>
      <sz val="8"/>
      <name val="Arial"/>
      <family val="2"/>
    </font>
    <font>
      <sz val="7"/>
      <name val="Arial"/>
      <family val="2"/>
    </font>
    <font>
      <sz val="9"/>
      <color rgb="FF555555"/>
      <name val="Arial"/>
      <family val="2"/>
    </font>
    <font>
      <b/>
      <sz val="16"/>
      <color theme="1"/>
      <name val="Arial"/>
      <family val="2"/>
    </font>
    <font>
      <sz val="10"/>
      <color theme="0" tint="-0.499984740745262"/>
      <name val="Arial"/>
      <family val="2"/>
    </font>
    <font>
      <vertAlign val="superscript"/>
      <sz val="11"/>
      <color theme="1"/>
      <name val="Arial"/>
      <family val="2"/>
    </font>
    <font>
      <vertAlign val="superscript"/>
      <sz val="10"/>
      <color theme="1"/>
      <name val="Arial"/>
      <family val="2"/>
    </font>
    <font>
      <vertAlign val="superscript"/>
      <sz val="9"/>
      <color theme="1"/>
      <name val="Arial"/>
      <family val="2"/>
    </font>
    <font>
      <b/>
      <vertAlign val="superscript"/>
      <sz val="10"/>
      <color theme="1"/>
      <name val="Arial"/>
      <family val="2"/>
    </font>
    <font>
      <b/>
      <sz val="10"/>
      <color theme="3" tint="0.59999389629810485"/>
      <name val="Arial"/>
      <family val="2"/>
    </font>
    <font>
      <sz val="11"/>
      <color theme="3" tint="0.59999389629810485"/>
      <name val="Arial"/>
      <family val="2"/>
    </font>
    <font>
      <b/>
      <sz val="9"/>
      <color theme="1"/>
      <name val="Arial"/>
      <family val="2"/>
    </font>
    <font>
      <sz val="10"/>
      <color theme="9" tint="0.79998168889431442"/>
      <name val="Arial"/>
      <family val="2"/>
    </font>
  </fonts>
  <fills count="23">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8" tint="0.79998168889431442"/>
        <bgColor indexed="64"/>
      </patternFill>
    </fill>
    <fill>
      <patternFill patternType="solid">
        <fgColor rgb="FF00B050"/>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rgb="FF92D050"/>
        <bgColor indexed="64"/>
      </patternFill>
    </fill>
    <fill>
      <patternFill patternType="solid">
        <fgColor theme="3" tint="0.39997558519241921"/>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rgb="FFACF79F"/>
        <bgColor indexed="64"/>
      </patternFill>
    </fill>
    <fill>
      <patternFill patternType="solid">
        <fgColor theme="2"/>
        <bgColor indexed="64"/>
      </patternFill>
    </fill>
    <fill>
      <patternFill patternType="solid">
        <fgColor theme="6" tint="-0.249977111117893"/>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auto="1"/>
      </left>
      <right style="double">
        <color auto="1"/>
      </right>
      <top style="double">
        <color auto="1"/>
      </top>
      <bottom style="double">
        <color auto="1"/>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right/>
      <top style="thin">
        <color indexed="64"/>
      </top>
      <bottom/>
      <diagonal/>
    </border>
    <border>
      <left style="double">
        <color auto="1"/>
      </left>
      <right/>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auto="1"/>
      </left>
      <right style="thin">
        <color indexed="64"/>
      </right>
      <top/>
      <bottom style="double">
        <color auto="1"/>
      </bottom>
      <diagonal/>
    </border>
    <border>
      <left/>
      <right style="thin">
        <color indexed="64"/>
      </right>
      <top style="thin">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344">
    <xf numFmtId="0" fontId="0" fillId="0" borderId="0" xfId="0"/>
    <xf numFmtId="0" fontId="0" fillId="0" borderId="0" xfId="0" applyAlignment="1">
      <alignment horizontal="center" vertical="center"/>
    </xf>
    <xf numFmtId="0" fontId="0" fillId="4" borderId="0" xfId="0" applyFill="1"/>
    <xf numFmtId="0" fontId="2" fillId="5" borderId="0" xfId="0" applyFont="1" applyFill="1" applyBorder="1"/>
    <xf numFmtId="0" fontId="2" fillId="5" borderId="0" xfId="0" applyFont="1" applyFill="1" applyBorder="1" applyAlignment="1">
      <alignment horizontal="center" vertical="center"/>
    </xf>
    <xf numFmtId="0" fontId="0" fillId="5" borderId="0" xfId="0" applyFill="1" applyBorder="1"/>
    <xf numFmtId="0" fontId="0" fillId="5" borderId="0" xfId="0" applyFill="1" applyBorder="1" applyAlignment="1">
      <alignment horizontal="center" vertical="center"/>
    </xf>
    <xf numFmtId="0" fontId="0" fillId="2" borderId="1" xfId="0" applyFill="1" applyBorder="1"/>
    <xf numFmtId="0" fontId="0" fillId="2" borderId="2" xfId="0" applyFill="1" applyBorder="1"/>
    <xf numFmtId="0" fontId="0" fillId="2" borderId="2" xfId="0" applyFill="1" applyBorder="1" applyAlignment="1">
      <alignment horizontal="center"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0" xfId="0" applyFill="1" applyBorder="1" applyAlignment="1">
      <alignment horizontal="center" vertical="center"/>
    </xf>
    <xf numFmtId="0" fontId="0" fillId="2" borderId="6" xfId="0" applyFill="1" applyBorder="1"/>
    <xf numFmtId="0" fontId="0" fillId="2" borderId="8" xfId="0" applyFill="1" applyBorder="1"/>
    <xf numFmtId="0" fontId="0" fillId="2" borderId="0" xfId="0" applyFill="1" applyBorder="1" applyAlignment="1">
      <alignment horizontal="right" vertical="center"/>
    </xf>
    <xf numFmtId="0" fontId="0" fillId="2" borderId="0" xfId="0" applyFill="1" applyBorder="1" applyAlignment="1">
      <alignment horizontal="right"/>
    </xf>
    <xf numFmtId="0" fontId="0" fillId="2" borderId="7" xfId="0" applyFill="1" applyBorder="1"/>
    <xf numFmtId="0" fontId="0" fillId="2" borderId="7" xfId="0" applyFill="1" applyBorder="1" applyAlignment="1">
      <alignment horizontal="center" vertical="center"/>
    </xf>
    <xf numFmtId="0" fontId="2" fillId="2" borderId="0" xfId="0" applyFont="1" applyFill="1" applyBorder="1" applyAlignment="1">
      <alignment horizontal="center" vertical="center"/>
    </xf>
    <xf numFmtId="0" fontId="2" fillId="3" borderId="0" xfId="0" applyFont="1" applyFill="1" applyBorder="1"/>
    <xf numFmtId="0" fontId="0" fillId="3" borderId="0" xfId="0" applyFill="1" applyBorder="1" applyAlignment="1">
      <alignment horizontal="center" vertical="center"/>
    </xf>
    <xf numFmtId="0" fontId="0" fillId="3" borderId="0" xfId="0" applyFill="1" applyBorder="1"/>
    <xf numFmtId="0" fontId="2" fillId="3" borderId="0" xfId="0" applyFont="1" applyFill="1" applyBorder="1" applyAlignment="1">
      <alignment horizontal="center" vertical="center"/>
    </xf>
    <xf numFmtId="0" fontId="0" fillId="3" borderId="0" xfId="0" applyFill="1" applyBorder="1" applyAlignment="1">
      <alignment horizontal="center"/>
    </xf>
    <xf numFmtId="1" fontId="5" fillId="2" borderId="0" xfId="0" applyNumberFormat="1" applyFont="1" applyFill="1" applyBorder="1" applyAlignment="1">
      <alignment horizontal="center" vertical="center"/>
    </xf>
    <xf numFmtId="0" fontId="0" fillId="5" borderId="0" xfId="0" applyFill="1" applyBorder="1" applyAlignment="1">
      <alignment vertical="center" wrapText="1"/>
    </xf>
    <xf numFmtId="1" fontId="0" fillId="0" borderId="0" xfId="0" applyNumberFormat="1"/>
    <xf numFmtId="0" fontId="3" fillId="2" borderId="0" xfId="0" applyFont="1" applyFill="1" applyBorder="1" applyAlignment="1">
      <alignment horizontal="right"/>
    </xf>
    <xf numFmtId="1" fontId="2" fillId="6" borderId="9" xfId="0" applyNumberFormat="1" applyFont="1" applyFill="1" applyBorder="1" applyAlignment="1">
      <alignment horizontal="center" vertical="center"/>
    </xf>
    <xf numFmtId="3" fontId="0" fillId="0" borderId="0" xfId="0" applyNumberFormat="1"/>
    <xf numFmtId="3" fontId="2" fillId="6" borderId="9" xfId="0" applyNumberFormat="1" applyFont="1" applyFill="1" applyBorder="1" applyAlignment="1">
      <alignment horizontal="center" vertical="center"/>
    </xf>
    <xf numFmtId="0" fontId="4" fillId="2" borderId="0" xfId="0" applyFont="1" applyFill="1" applyBorder="1" applyAlignment="1"/>
    <xf numFmtId="0" fontId="2" fillId="2" borderId="2" xfId="0" applyFont="1" applyFill="1" applyBorder="1" applyAlignment="1">
      <alignment horizontal="center"/>
    </xf>
    <xf numFmtId="0" fontId="0" fillId="7" borderId="1" xfId="0" applyFill="1" applyBorder="1"/>
    <xf numFmtId="0" fontId="0" fillId="7" borderId="2" xfId="0" applyFill="1" applyBorder="1"/>
    <xf numFmtId="0" fontId="0" fillId="7" borderId="4" xfId="0" applyFill="1" applyBorder="1"/>
    <xf numFmtId="0" fontId="0" fillId="7" borderId="0" xfId="0" applyFill="1" applyBorder="1"/>
    <xf numFmtId="0" fontId="0" fillId="7" borderId="6" xfId="0" applyFill="1" applyBorder="1"/>
    <xf numFmtId="0" fontId="0" fillId="7" borderId="7" xfId="0" applyFill="1" applyBorder="1"/>
    <xf numFmtId="0" fontId="0" fillId="0" borderId="0" xfId="0" applyFill="1" applyBorder="1"/>
    <xf numFmtId="0" fontId="0" fillId="0" borderId="0" xfId="0" applyFill="1"/>
    <xf numFmtId="0" fontId="0" fillId="0" borderId="0" xfId="0" applyFill="1" applyAlignment="1">
      <alignment horizontal="center" vertical="center"/>
    </xf>
    <xf numFmtId="0" fontId="0" fillId="7" borderId="2" xfId="0" applyFill="1" applyBorder="1" applyAlignment="1">
      <alignment horizontal="center" vertical="center"/>
    </xf>
    <xf numFmtId="0" fontId="0" fillId="7" borderId="3" xfId="0" applyFill="1" applyBorder="1" applyAlignment="1">
      <alignment horizontal="center" vertical="center"/>
    </xf>
    <xf numFmtId="0" fontId="4" fillId="7" borderId="0" xfId="0" applyFont="1" applyFill="1" applyBorder="1" applyAlignment="1">
      <alignment horizontal="center" vertical="center"/>
    </xf>
    <xf numFmtId="0" fontId="0" fillId="7" borderId="0" xfId="0" applyFill="1" applyBorder="1" applyAlignment="1">
      <alignment horizontal="center" vertical="center"/>
    </xf>
    <xf numFmtId="0" fontId="0" fillId="7" borderId="5" xfId="0" applyFill="1" applyBorder="1" applyAlignment="1">
      <alignment horizontal="center" vertical="center"/>
    </xf>
    <xf numFmtId="0" fontId="0" fillId="7" borderId="7" xfId="0" applyFill="1" applyBorder="1" applyAlignment="1">
      <alignment horizontal="center" vertical="center"/>
    </xf>
    <xf numFmtId="0" fontId="0" fillId="7" borderId="8" xfId="0" applyFill="1" applyBorder="1" applyAlignment="1">
      <alignment horizontal="center" vertical="center"/>
    </xf>
    <xf numFmtId="0" fontId="0" fillId="7" borderId="0" xfId="0" applyFont="1" applyFill="1" applyBorder="1" applyAlignment="1">
      <alignment horizontal="center" vertical="center"/>
    </xf>
    <xf numFmtId="0" fontId="2" fillId="7" borderId="0" xfId="0" applyFont="1" applyFill="1" applyBorder="1"/>
    <xf numFmtId="0" fontId="2" fillId="7" borderId="0" xfId="0" applyFont="1" applyFill="1" applyBorder="1" applyAlignment="1">
      <alignment horizontal="center" vertical="center"/>
    </xf>
    <xf numFmtId="0" fontId="0" fillId="7" borderId="0" xfId="0" applyFill="1" applyBorder="1" applyAlignment="1">
      <alignment wrapText="1"/>
    </xf>
    <xf numFmtId="0" fontId="2" fillId="0" borderId="0" xfId="0" applyFont="1"/>
    <xf numFmtId="0" fontId="0" fillId="5" borderId="0" xfId="0" applyFill="1" applyBorder="1" applyAlignment="1">
      <alignment horizontal="center"/>
    </xf>
    <xf numFmtId="0" fontId="0" fillId="5" borderId="0" xfId="0" applyFill="1"/>
    <xf numFmtId="0" fontId="0" fillId="5" borderId="0" xfId="0" applyFill="1" applyAlignment="1">
      <alignment horizontal="center" vertical="center"/>
    </xf>
    <xf numFmtId="0" fontId="0" fillId="7" borderId="0" xfId="0" applyFill="1" applyBorder="1" applyAlignment="1">
      <alignment vertical="center"/>
    </xf>
    <xf numFmtId="0" fontId="2" fillId="2" borderId="0" xfId="0" applyFont="1" applyFill="1" applyBorder="1" applyAlignment="1">
      <alignment horizontal="right" vertical="center"/>
    </xf>
    <xf numFmtId="0" fontId="2" fillId="2" borderId="0" xfId="0" applyFont="1" applyFill="1" applyBorder="1" applyAlignment="1">
      <alignment vertical="center"/>
    </xf>
    <xf numFmtId="0" fontId="0" fillId="2" borderId="0" xfId="0" applyFill="1" applyBorder="1" applyAlignment="1">
      <alignment vertical="center"/>
    </xf>
    <xf numFmtId="0" fontId="0" fillId="7" borderId="4" xfId="0" applyFill="1" applyBorder="1" applyProtection="1"/>
    <xf numFmtId="0" fontId="0" fillId="7" borderId="0" xfId="0" applyFill="1" applyBorder="1" applyProtection="1"/>
    <xf numFmtId="0" fontId="0" fillId="7" borderId="0" xfId="0" applyFill="1" applyBorder="1" applyAlignment="1" applyProtection="1">
      <alignment horizontal="center" vertical="center"/>
    </xf>
    <xf numFmtId="0" fontId="0" fillId="7" borderId="5" xfId="0" applyFill="1" applyBorder="1" applyAlignment="1" applyProtection="1">
      <alignment horizontal="center" vertical="center"/>
    </xf>
    <xf numFmtId="0" fontId="0" fillId="7" borderId="0" xfId="0" applyFill="1" applyBorder="1" applyAlignment="1" applyProtection="1">
      <alignment vertical="center"/>
    </xf>
    <xf numFmtId="0" fontId="0" fillId="7" borderId="0" xfId="0" applyFill="1" applyBorder="1" applyAlignment="1" applyProtection="1">
      <alignment horizontal="right" vertical="center"/>
    </xf>
    <xf numFmtId="1" fontId="0" fillId="7" borderId="4" xfId="0" applyNumberFormat="1" applyFill="1" applyBorder="1" applyProtection="1"/>
    <xf numFmtId="0" fontId="3" fillId="7" borderId="0" xfId="0" applyFont="1" applyFill="1" applyBorder="1" applyAlignment="1" applyProtection="1">
      <alignment horizontal="right" vertical="center"/>
    </xf>
    <xf numFmtId="0" fontId="2" fillId="7" borderId="0" xfId="0" applyFont="1" applyFill="1" applyBorder="1" applyAlignment="1" applyProtection="1">
      <alignment horizontal="center" vertical="center"/>
    </xf>
    <xf numFmtId="0" fontId="2" fillId="7" borderId="0" xfId="0" applyFont="1" applyFill="1" applyBorder="1" applyAlignment="1" applyProtection="1">
      <alignment vertical="center"/>
    </xf>
    <xf numFmtId="0" fontId="0" fillId="7" borderId="0" xfId="0" applyFill="1" applyBorder="1" applyAlignment="1" applyProtection="1">
      <alignment horizontal="right"/>
    </xf>
    <xf numFmtId="0" fontId="7" fillId="7" borderId="0" xfId="0" applyFont="1" applyFill="1" applyBorder="1" applyAlignment="1" applyProtection="1">
      <alignment vertical="center"/>
    </xf>
    <xf numFmtId="0" fontId="0" fillId="7" borderId="6" xfId="0" applyFill="1" applyBorder="1" applyProtection="1"/>
    <xf numFmtId="1" fontId="6" fillId="9" borderId="0" xfId="0" applyNumberFormat="1" applyFont="1" applyFill="1" applyBorder="1" applyAlignment="1" applyProtection="1">
      <alignment horizontal="center" vertical="center"/>
    </xf>
    <xf numFmtId="1" fontId="0" fillId="9" borderId="0" xfId="0" applyNumberFormat="1" applyFill="1" applyBorder="1" applyAlignment="1" applyProtection="1">
      <alignment horizontal="center" vertical="center"/>
    </xf>
    <xf numFmtId="0" fontId="2" fillId="7" borderId="0" xfId="0" applyFont="1" applyFill="1" applyBorder="1" applyAlignment="1">
      <alignment horizontal="right" vertical="center"/>
    </xf>
    <xf numFmtId="0" fontId="2" fillId="7" borderId="0" xfId="0" applyFont="1" applyFill="1" applyBorder="1" applyAlignment="1">
      <alignment horizontal="left" vertical="center"/>
    </xf>
    <xf numFmtId="0" fontId="0" fillId="7" borderId="0" xfId="0" applyFill="1" applyBorder="1" applyAlignment="1">
      <alignment horizontal="left" vertical="center"/>
    </xf>
    <xf numFmtId="0" fontId="8" fillId="7" borderId="7" xfId="1" applyFill="1" applyBorder="1" applyAlignment="1">
      <alignment horizontal="center" vertical="center"/>
    </xf>
    <xf numFmtId="0" fontId="0" fillId="7" borderId="7" xfId="0" applyFill="1" applyBorder="1" applyAlignment="1">
      <alignment horizontal="right" vertical="center"/>
    </xf>
    <xf numFmtId="0" fontId="2" fillId="7" borderId="0" xfId="0" applyFont="1" applyFill="1" applyBorder="1" applyAlignment="1">
      <alignment horizontal="right"/>
    </xf>
    <xf numFmtId="0" fontId="2" fillId="7" borderId="2" xfId="0" applyFont="1" applyFill="1" applyBorder="1"/>
    <xf numFmtId="0" fontId="2" fillId="7" borderId="2" xfId="0" applyFont="1" applyFill="1" applyBorder="1" applyAlignment="1">
      <alignment horizontal="center"/>
    </xf>
    <xf numFmtId="1" fontId="6" fillId="10" borderId="0" xfId="0" applyNumberFormat="1" applyFont="1" applyFill="1" applyBorder="1" applyAlignment="1">
      <alignment horizontal="center" vertical="center"/>
    </xf>
    <xf numFmtId="0" fontId="6" fillId="10" borderId="0" xfId="0" applyFont="1" applyFill="1" applyBorder="1" applyAlignment="1">
      <alignment horizontal="center" vertical="center"/>
    </xf>
    <xf numFmtId="1" fontId="2" fillId="10" borderId="0" xfId="0" applyNumberFormat="1" applyFont="1" applyFill="1" applyBorder="1" applyAlignment="1">
      <alignment horizontal="center" vertical="center"/>
    </xf>
    <xf numFmtId="3" fontId="2" fillId="10" borderId="0" xfId="0" applyNumberFormat="1" applyFont="1" applyFill="1" applyBorder="1" applyAlignment="1">
      <alignment horizontal="center" vertical="center"/>
    </xf>
    <xf numFmtId="0" fontId="2" fillId="11" borderId="0" xfId="0" applyFont="1" applyFill="1" applyBorder="1" applyAlignment="1" applyProtection="1">
      <alignment horizontal="center" vertical="center"/>
    </xf>
    <xf numFmtId="0" fontId="2" fillId="7" borderId="0" xfId="0" applyFont="1" applyFill="1" applyBorder="1" applyAlignment="1" applyProtection="1">
      <alignment horizontal="right"/>
    </xf>
    <xf numFmtId="164" fontId="2" fillId="6" borderId="9" xfId="0" applyNumberFormat="1" applyFont="1" applyFill="1" applyBorder="1" applyAlignment="1" applyProtection="1">
      <alignment horizontal="center" vertical="center"/>
    </xf>
    <xf numFmtId="0" fontId="0" fillId="7" borderId="0" xfId="0" applyFill="1"/>
    <xf numFmtId="3" fontId="0" fillId="7" borderId="0" xfId="0" applyNumberFormat="1" applyFill="1"/>
    <xf numFmtId="0" fontId="0" fillId="2" borderId="0" xfId="0" applyFill="1"/>
    <xf numFmtId="0" fontId="0" fillId="12" borderId="0" xfId="0" applyFill="1"/>
    <xf numFmtId="0" fontId="0" fillId="8" borderId="0" xfId="0" applyFill="1"/>
    <xf numFmtId="0" fontId="0" fillId="8" borderId="0" xfId="0" applyFill="1" applyBorder="1" applyAlignment="1">
      <alignment horizontal="center" vertical="center"/>
    </xf>
    <xf numFmtId="0" fontId="0" fillId="12" borderId="10" xfId="0" applyFill="1" applyBorder="1" applyAlignment="1" applyProtection="1">
      <alignment horizontal="center" vertical="center"/>
      <protection locked="0"/>
    </xf>
    <xf numFmtId="0" fontId="0" fillId="8" borderId="0" xfId="0" applyFill="1" applyBorder="1" applyAlignment="1">
      <alignment horizontal="left" vertical="center"/>
    </xf>
    <xf numFmtId="1" fontId="0" fillId="12" borderId="10" xfId="0" applyNumberFormat="1" applyFill="1" applyBorder="1" applyAlignment="1" applyProtection="1">
      <alignment horizontal="center" vertical="center"/>
      <protection locked="0"/>
    </xf>
    <xf numFmtId="0" fontId="2" fillId="13" borderId="10" xfId="0" applyFont="1" applyFill="1" applyBorder="1" applyAlignment="1">
      <alignment horizontal="center" vertical="center"/>
    </xf>
    <xf numFmtId="165" fontId="0" fillId="12" borderId="10" xfId="0" applyNumberFormat="1" applyFill="1" applyBorder="1" applyAlignment="1" applyProtection="1">
      <alignment horizontal="center" vertical="center"/>
      <protection locked="0"/>
    </xf>
    <xf numFmtId="0" fontId="4" fillId="7" borderId="0" xfId="0" applyFont="1" applyFill="1" applyBorder="1" applyAlignment="1">
      <alignment horizontal="center"/>
    </xf>
    <xf numFmtId="0" fontId="0" fillId="3" borderId="1" xfId="0" applyFill="1" applyBorder="1"/>
    <xf numFmtId="0" fontId="0" fillId="3" borderId="2" xfId="0" applyFill="1" applyBorder="1"/>
    <xf numFmtId="0" fontId="0" fillId="3" borderId="3" xfId="0"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9" fillId="3" borderId="0" xfId="0" applyFont="1" applyFill="1" applyBorder="1"/>
    <xf numFmtId="0" fontId="9" fillId="15" borderId="0" xfId="0" applyFont="1" applyFill="1" applyBorder="1"/>
    <xf numFmtId="0" fontId="0" fillId="15" borderId="0" xfId="0" applyFill="1" applyBorder="1"/>
    <xf numFmtId="0" fontId="0" fillId="8" borderId="0" xfId="0" applyFill="1" applyBorder="1"/>
    <xf numFmtId="0" fontId="2" fillId="8" borderId="0" xfId="0" applyFont="1" applyFill="1" applyBorder="1"/>
    <xf numFmtId="0" fontId="2" fillId="8" borderId="0" xfId="0" applyFont="1" applyFill="1" applyBorder="1" applyAlignment="1">
      <alignment horizontal="center" wrapText="1"/>
    </xf>
    <xf numFmtId="0" fontId="2" fillId="15" borderId="0" xfId="0" applyFont="1" applyFill="1" applyBorder="1"/>
    <xf numFmtId="0" fontId="2" fillId="15" borderId="0" xfId="0" applyFont="1" applyFill="1" applyBorder="1" applyAlignment="1">
      <alignment horizontal="center" vertical="center"/>
    </xf>
    <xf numFmtId="0" fontId="2" fillId="8" borderId="0" xfId="0" applyFont="1" applyFill="1" applyBorder="1" applyAlignment="1"/>
    <xf numFmtId="0" fontId="2" fillId="8" borderId="0" xfId="0" applyFont="1" applyFill="1" applyBorder="1" applyAlignment="1">
      <alignment horizontal="center" vertical="center"/>
    </xf>
    <xf numFmtId="0" fontId="0" fillId="15" borderId="0" xfId="0" applyFill="1" applyBorder="1" applyAlignment="1">
      <alignment horizontal="center" vertical="center"/>
    </xf>
    <xf numFmtId="3" fontId="0" fillId="15" borderId="0" xfId="0" applyNumberFormat="1" applyFill="1" applyBorder="1" applyAlignment="1">
      <alignment horizontal="center" vertical="center"/>
    </xf>
    <xf numFmtId="0" fontId="0" fillId="8" borderId="0" xfId="0" applyFill="1" applyBorder="1" applyAlignment="1">
      <alignment horizontal="center"/>
    </xf>
    <xf numFmtId="1" fontId="12" fillId="8" borderId="0" xfId="0" applyNumberFormat="1" applyFont="1" applyFill="1" applyBorder="1" applyAlignment="1">
      <alignment horizontal="center" vertical="center"/>
    </xf>
    <xf numFmtId="165" fontId="12" fillId="8" borderId="0" xfId="0" applyNumberFormat="1" applyFont="1" applyFill="1" applyBorder="1" applyAlignment="1">
      <alignment horizontal="center" vertical="center"/>
    </xf>
    <xf numFmtId="0" fontId="12" fillId="8" borderId="0" xfId="0" applyFont="1" applyFill="1" applyBorder="1" applyAlignment="1">
      <alignment horizontal="center"/>
    </xf>
    <xf numFmtId="0" fontId="12" fillId="8" borderId="0" xfId="0" applyFont="1" applyFill="1" applyBorder="1"/>
    <xf numFmtId="0" fontId="0" fillId="13" borderId="0" xfId="0" applyFill="1" applyBorder="1"/>
    <xf numFmtId="0" fontId="9" fillId="13" borderId="0" xfId="0" applyFont="1" applyFill="1" applyBorder="1"/>
    <xf numFmtId="0" fontId="10" fillId="3" borderId="0" xfId="0" applyFont="1" applyFill="1" applyBorder="1"/>
    <xf numFmtId="0" fontId="11" fillId="13" borderId="2" xfId="0" applyFont="1" applyFill="1" applyBorder="1"/>
    <xf numFmtId="0" fontId="0" fillId="13" borderId="2" xfId="0" applyFill="1" applyBorder="1"/>
    <xf numFmtId="0" fontId="0" fillId="7" borderId="3" xfId="0" applyFill="1" applyBorder="1"/>
    <xf numFmtId="0" fontId="0" fillId="7" borderId="5" xfId="0" applyFill="1" applyBorder="1"/>
    <xf numFmtId="0" fontId="0" fillId="7" borderId="8" xfId="0" applyFill="1" applyBorder="1"/>
    <xf numFmtId="0" fontId="4" fillId="7" borderId="0" xfId="0" applyFont="1" applyFill="1" applyBorder="1" applyAlignment="1">
      <alignment vertical="top"/>
    </xf>
    <xf numFmtId="0" fontId="16" fillId="2" borderId="0" xfId="0" applyFont="1" applyFill="1"/>
    <xf numFmtId="0" fontId="17" fillId="3" borderId="0" xfId="0" applyFont="1" applyFill="1" applyAlignment="1">
      <alignment horizontal="left"/>
    </xf>
    <xf numFmtId="0" fontId="9" fillId="16" borderId="0" xfId="0" applyFont="1" applyFill="1" applyBorder="1"/>
    <xf numFmtId="0" fontId="9" fillId="9" borderId="0" xfId="0" applyFont="1" applyFill="1" applyBorder="1"/>
    <xf numFmtId="0" fontId="0" fillId="9" borderId="0" xfId="0" applyFill="1" applyBorder="1"/>
    <xf numFmtId="0" fontId="8" fillId="0" borderId="0" xfId="1"/>
    <xf numFmtId="0" fontId="0" fillId="0" borderId="0" xfId="0" applyAlignment="1">
      <alignment horizontal="left" vertical="center"/>
    </xf>
    <xf numFmtId="0" fontId="9" fillId="7" borderId="11" xfId="0" applyFont="1" applyFill="1" applyBorder="1" applyAlignment="1">
      <alignment horizontal="left" vertical="center"/>
    </xf>
    <xf numFmtId="0" fontId="9" fillId="7" borderId="11" xfId="0" applyFont="1" applyFill="1" applyBorder="1" applyAlignment="1">
      <alignment horizontal="center" vertical="center"/>
    </xf>
    <xf numFmtId="0" fontId="0" fillId="7" borderId="11" xfId="0" applyFill="1" applyBorder="1" applyAlignment="1">
      <alignment horizontal="left" vertical="center"/>
    </xf>
    <xf numFmtId="0" fontId="0" fillId="7" borderId="11" xfId="0" applyFill="1" applyBorder="1" applyAlignment="1">
      <alignment horizontal="center" vertical="center"/>
    </xf>
    <xf numFmtId="0" fontId="9" fillId="0" borderId="0" xfId="0" applyFont="1" applyFill="1"/>
    <xf numFmtId="49" fontId="9" fillId="0" borderId="0" xfId="0" applyNumberFormat="1" applyFont="1" applyFill="1" applyAlignment="1">
      <alignment horizontal="center" vertical="center"/>
    </xf>
    <xf numFmtId="0" fontId="9" fillId="0" borderId="0" xfId="0" applyFont="1" applyFill="1" applyAlignment="1">
      <alignment horizontal="center" vertical="center"/>
    </xf>
    <xf numFmtId="0" fontId="9" fillId="7" borderId="0" xfId="0" applyFont="1" applyFill="1" applyBorder="1"/>
    <xf numFmtId="0" fontId="9" fillId="7" borderId="5" xfId="0" applyFont="1" applyFill="1" applyBorder="1"/>
    <xf numFmtId="0" fontId="11" fillId="16" borderId="0" xfId="0" applyFont="1" applyFill="1" applyBorder="1"/>
    <xf numFmtId="0" fontId="11" fillId="9" borderId="0" xfId="0" applyFont="1" applyFill="1" applyBorder="1"/>
    <xf numFmtId="0" fontId="11" fillId="16" borderId="0" xfId="0" applyFont="1" applyFill="1" applyBorder="1" applyAlignment="1">
      <alignment horizontal="center" vertical="center"/>
    </xf>
    <xf numFmtId="0" fontId="11" fillId="16" borderId="0" xfId="0" applyFont="1" applyFill="1" applyBorder="1" applyAlignment="1">
      <alignment wrapText="1"/>
    </xf>
    <xf numFmtId="0" fontId="9" fillId="9" borderId="0" xfId="0" applyFont="1" applyFill="1" applyBorder="1" applyAlignment="1">
      <alignment wrapText="1"/>
    </xf>
    <xf numFmtId="0" fontId="9" fillId="16" borderId="0" xfId="0" applyFont="1" applyFill="1" applyBorder="1" applyAlignment="1">
      <alignment horizontal="center" vertical="center"/>
    </xf>
    <xf numFmtId="0" fontId="18" fillId="7" borderId="0" xfId="0" applyFont="1" applyFill="1" applyBorder="1"/>
    <xf numFmtId="0" fontId="11" fillId="7" borderId="0" xfId="0" applyFont="1" applyFill="1" applyBorder="1"/>
    <xf numFmtId="49" fontId="9" fillId="7" borderId="0" xfId="0" applyNumberFormat="1" applyFont="1" applyFill="1" applyBorder="1" applyAlignment="1">
      <alignment horizontal="center" vertical="center"/>
    </xf>
    <xf numFmtId="0" fontId="9" fillId="7" borderId="0" xfId="0" applyFont="1" applyFill="1" applyBorder="1" applyAlignment="1">
      <alignment horizontal="center" vertical="center"/>
    </xf>
    <xf numFmtId="0" fontId="8" fillId="7" borderId="0" xfId="1" applyFill="1" applyBorder="1"/>
    <xf numFmtId="0" fontId="9" fillId="7" borderId="7" xfId="0" applyFont="1" applyFill="1" applyBorder="1"/>
    <xf numFmtId="49" fontId="9" fillId="7" borderId="7" xfId="0" applyNumberFormat="1" applyFont="1" applyFill="1" applyBorder="1" applyAlignment="1">
      <alignment horizontal="center" vertical="center"/>
    </xf>
    <xf numFmtId="0" fontId="14" fillId="7" borderId="2" xfId="0" applyFont="1" applyFill="1" applyBorder="1" applyAlignment="1">
      <alignment horizontal="center"/>
    </xf>
    <xf numFmtId="0" fontId="9" fillId="7" borderId="3" xfId="0" applyFont="1" applyFill="1" applyBorder="1"/>
    <xf numFmtId="0" fontId="4" fillId="0" borderId="0" xfId="0" applyFont="1"/>
    <xf numFmtId="0" fontId="8" fillId="0" borderId="0" xfId="1" applyAlignment="1">
      <alignment horizontal="left" vertical="center"/>
    </xf>
    <xf numFmtId="0" fontId="4" fillId="0" borderId="0" xfId="0" applyFont="1" applyAlignment="1">
      <alignment horizontal="left" vertical="center"/>
    </xf>
    <xf numFmtId="0" fontId="8" fillId="0" borderId="0" xfId="1" applyAlignment="1">
      <alignment vertical="top"/>
    </xf>
    <xf numFmtId="0" fontId="0" fillId="0" borderId="0" xfId="0" applyFont="1"/>
    <xf numFmtId="0" fontId="14" fillId="0" borderId="0" xfId="0" applyFont="1"/>
    <xf numFmtId="0" fontId="13" fillId="0" borderId="0" xfId="0" applyFont="1"/>
    <xf numFmtId="0" fontId="19" fillId="0" borderId="0" xfId="0" applyFont="1"/>
    <xf numFmtId="0" fontId="9" fillId="0" borderId="0" xfId="0" applyFont="1"/>
    <xf numFmtId="0" fontId="3" fillId="7" borderId="0" xfId="0" applyFont="1" applyFill="1" applyBorder="1" applyAlignment="1">
      <alignment horizontal="right"/>
    </xf>
    <xf numFmtId="0" fontId="2" fillId="8" borderId="0" xfId="0" applyFont="1" applyFill="1" applyBorder="1" applyAlignment="1">
      <alignment vertical="center"/>
    </xf>
    <xf numFmtId="0" fontId="2" fillId="8" borderId="0" xfId="0" applyFont="1" applyFill="1" applyBorder="1" applyAlignment="1">
      <alignment horizontal="left" vertical="center"/>
    </xf>
    <xf numFmtId="0" fontId="2" fillId="8" borderId="0" xfId="0" applyFont="1" applyFill="1" applyBorder="1" applyAlignment="1">
      <alignment horizontal="right"/>
    </xf>
    <xf numFmtId="0" fontId="0" fillId="15" borderId="0" xfId="0" applyFill="1"/>
    <xf numFmtId="0" fontId="4" fillId="7" borderId="0" xfId="0" applyFont="1" applyFill="1" applyBorder="1" applyAlignment="1">
      <alignment horizontal="center"/>
    </xf>
    <xf numFmtId="0" fontId="4" fillId="7" borderId="0" xfId="0" applyFont="1" applyFill="1" applyBorder="1" applyAlignment="1">
      <alignment horizontal="center" vertical="center"/>
    </xf>
    <xf numFmtId="0" fontId="14" fillId="7" borderId="2" xfId="0" applyFont="1" applyFill="1" applyBorder="1" applyAlignment="1">
      <alignment horizontal="center"/>
    </xf>
    <xf numFmtId="0" fontId="9" fillId="9" borderId="0" xfId="0" applyFont="1" applyFill="1" applyBorder="1" applyAlignment="1">
      <alignment horizontal="center"/>
    </xf>
    <xf numFmtId="0" fontId="9" fillId="9" borderId="0" xfId="0" applyFont="1" applyFill="1" applyBorder="1" applyAlignment="1">
      <alignment horizontal="center" vertical="center" wrapText="1"/>
    </xf>
    <xf numFmtId="0" fontId="9" fillId="9" borderId="0" xfId="0" applyFont="1" applyFill="1" applyBorder="1" applyAlignment="1">
      <alignment horizontal="center" vertical="center"/>
    </xf>
    <xf numFmtId="3" fontId="9" fillId="8" borderId="10" xfId="0" applyNumberFormat="1" applyFont="1" applyFill="1" applyBorder="1" applyAlignment="1" applyProtection="1">
      <alignment horizontal="center" vertical="center"/>
      <protection locked="0"/>
    </xf>
    <xf numFmtId="3" fontId="0" fillId="8" borderId="10" xfId="0" applyNumberFormat="1" applyFill="1" applyBorder="1" applyAlignment="1" applyProtection="1">
      <alignment horizontal="center" vertical="center"/>
      <protection locked="0"/>
    </xf>
    <xf numFmtId="3" fontId="9" fillId="14" borderId="10" xfId="0" applyNumberFormat="1" applyFont="1" applyFill="1" applyBorder="1" applyAlignment="1">
      <alignment horizontal="center" vertical="center"/>
    </xf>
    <xf numFmtId="3" fontId="2" fillId="14" borderId="10" xfId="0" applyNumberFormat="1" applyFont="1" applyFill="1" applyBorder="1" applyAlignment="1">
      <alignment horizontal="center" vertical="center"/>
    </xf>
    <xf numFmtId="3" fontId="0" fillId="14" borderId="10" xfId="0" applyNumberFormat="1" applyFill="1" applyBorder="1" applyAlignment="1">
      <alignment horizontal="center" vertical="center"/>
    </xf>
    <xf numFmtId="3" fontId="0" fillId="8" borderId="0" xfId="0" applyNumberFormat="1" applyFill="1" applyBorder="1"/>
    <xf numFmtId="1" fontId="2" fillId="17" borderId="0" xfId="0" applyNumberFormat="1" applyFont="1" applyFill="1" applyBorder="1" applyAlignment="1">
      <alignment horizontal="center" vertical="center"/>
    </xf>
    <xf numFmtId="0" fontId="9" fillId="7" borderId="0" xfId="0" applyFont="1" applyFill="1" applyBorder="1" applyAlignment="1">
      <alignment horizontal="left" vertical="center" wrapText="1"/>
    </xf>
    <xf numFmtId="0" fontId="0" fillId="7" borderId="0" xfId="0" applyFill="1" applyBorder="1" applyAlignment="1">
      <alignment horizontal="left" vertical="center" wrapText="1"/>
    </xf>
    <xf numFmtId="0" fontId="11" fillId="7" borderId="0" xfId="0" applyFont="1" applyFill="1" applyBorder="1" applyAlignment="1">
      <alignment vertical="center"/>
    </xf>
    <xf numFmtId="0" fontId="11" fillId="7" borderId="0" xfId="0" applyFont="1" applyFill="1" applyBorder="1" applyAlignment="1">
      <alignment horizontal="center" vertical="center"/>
    </xf>
    <xf numFmtId="3" fontId="0" fillId="18" borderId="10" xfId="0" applyNumberFormat="1" applyFill="1" applyBorder="1" applyAlignment="1">
      <alignment horizontal="center" vertical="center"/>
    </xf>
    <xf numFmtId="0" fontId="9" fillId="7" borderId="0" xfId="0" applyFont="1" applyFill="1" applyBorder="1" applyAlignment="1">
      <alignment vertical="center"/>
    </xf>
    <xf numFmtId="0" fontId="0" fillId="0" borderId="0" xfId="0" applyProtection="1"/>
    <xf numFmtId="0" fontId="0" fillId="2" borderId="1" xfId="0" applyFill="1" applyBorder="1" applyProtection="1"/>
    <xf numFmtId="0" fontId="0" fillId="2" borderId="2" xfId="0" applyFill="1" applyBorder="1" applyProtection="1"/>
    <xf numFmtId="0" fontId="0" fillId="2" borderId="3" xfId="0" applyFill="1" applyBorder="1" applyProtection="1"/>
    <xf numFmtId="0" fontId="0" fillId="2" borderId="4" xfId="0" applyFill="1" applyBorder="1" applyProtection="1"/>
    <xf numFmtId="0" fontId="4" fillId="2" borderId="0" xfId="0" applyFont="1" applyFill="1" applyBorder="1" applyAlignment="1" applyProtection="1">
      <alignment horizontal="center" vertical="center"/>
    </xf>
    <xf numFmtId="0" fontId="0" fillId="2" borderId="5" xfId="0" applyFill="1" applyBorder="1" applyProtection="1"/>
    <xf numFmtId="0" fontId="0" fillId="2" borderId="6" xfId="0" applyFill="1" applyBorder="1" applyProtection="1"/>
    <xf numFmtId="0" fontId="0" fillId="2" borderId="7" xfId="0" applyFill="1" applyBorder="1" applyProtection="1"/>
    <xf numFmtId="0" fontId="0" fillId="2" borderId="8" xfId="0" applyFill="1" applyBorder="1" applyProtection="1"/>
    <xf numFmtId="0" fontId="4" fillId="2" borderId="0" xfId="0" applyFont="1" applyFill="1" applyBorder="1" applyAlignment="1" applyProtection="1">
      <alignment horizontal="center"/>
    </xf>
    <xf numFmtId="0" fontId="0" fillId="2" borderId="0" xfId="0" applyFill="1" applyBorder="1" applyProtection="1"/>
    <xf numFmtId="0" fontId="9" fillId="2" borderId="0" xfId="0" applyFont="1" applyFill="1" applyBorder="1" applyAlignment="1" applyProtection="1">
      <alignment vertical="center"/>
    </xf>
    <xf numFmtId="0" fontId="9" fillId="2" borderId="0" xfId="0" applyFont="1" applyFill="1" applyBorder="1" applyProtection="1"/>
    <xf numFmtId="0" fontId="9" fillId="2" borderId="5" xfId="0" applyFont="1" applyFill="1" applyBorder="1" applyProtection="1"/>
    <xf numFmtId="0" fontId="11" fillId="2" borderId="0" xfId="0" applyFont="1" applyFill="1" applyBorder="1" applyAlignment="1" applyProtection="1">
      <alignment horizontal="center" vertical="center"/>
    </xf>
    <xf numFmtId="3" fontId="0" fillId="10" borderId="10" xfId="0" applyNumberFormat="1" applyFill="1" applyBorder="1" applyAlignment="1" applyProtection="1">
      <alignment horizontal="center" vertical="center"/>
    </xf>
    <xf numFmtId="0" fontId="15" fillId="2" borderId="0" xfId="0" applyFont="1" applyFill="1" applyBorder="1" applyAlignment="1" applyProtection="1">
      <alignment wrapText="1"/>
    </xf>
    <xf numFmtId="0" fontId="0" fillId="2" borderId="0" xfId="0" applyFill="1" applyProtection="1"/>
    <xf numFmtId="0" fontId="0" fillId="2" borderId="0" xfId="0" applyFill="1" applyBorder="1" applyAlignment="1" applyProtection="1">
      <alignment horizontal="right" vertical="center"/>
    </xf>
    <xf numFmtId="0" fontId="14" fillId="2" borderId="2" xfId="0" applyFont="1" applyFill="1" applyBorder="1" applyAlignment="1" applyProtection="1">
      <alignment horizontal="center"/>
    </xf>
    <xf numFmtId="0" fontId="9" fillId="2" borderId="3" xfId="0" applyFont="1" applyFill="1" applyBorder="1" applyProtection="1"/>
    <xf numFmtId="0" fontId="18" fillId="2" borderId="0" xfId="0" applyFont="1" applyFill="1" applyBorder="1" applyProtection="1"/>
    <xf numFmtId="0" fontId="11" fillId="2" borderId="0" xfId="0" applyFont="1" applyFill="1" applyBorder="1" applyAlignment="1" applyProtection="1">
      <alignment vertical="center"/>
    </xf>
    <xf numFmtId="49" fontId="9" fillId="2" borderId="0" xfId="0" applyNumberFormat="1" applyFont="1" applyFill="1" applyBorder="1" applyAlignment="1" applyProtection="1">
      <alignment horizontal="center" vertical="center"/>
    </xf>
    <xf numFmtId="0" fontId="9" fillId="2" borderId="11" xfId="0" applyFont="1" applyFill="1" applyBorder="1" applyAlignment="1" applyProtection="1">
      <alignment horizontal="left" vertical="center"/>
    </xf>
    <xf numFmtId="0" fontId="9" fillId="2" borderId="0" xfId="0" applyFont="1" applyFill="1" applyBorder="1" applyAlignment="1" applyProtection="1">
      <alignment horizontal="left" vertical="center" wrapText="1"/>
    </xf>
    <xf numFmtId="0" fontId="0" fillId="2" borderId="0" xfId="0" applyFill="1" applyBorder="1" applyAlignment="1" applyProtection="1">
      <alignment horizontal="left" vertical="center" wrapText="1"/>
    </xf>
    <xf numFmtId="0" fontId="0" fillId="2" borderId="0" xfId="0" applyFill="1" applyBorder="1" applyAlignment="1" applyProtection="1">
      <alignment horizontal="center" vertical="center"/>
    </xf>
    <xf numFmtId="0" fontId="9" fillId="2" borderId="7" xfId="0" applyFont="1" applyFill="1" applyBorder="1" applyProtection="1"/>
    <xf numFmtId="49" fontId="9" fillId="2" borderId="7" xfId="0" applyNumberFormat="1" applyFont="1" applyFill="1" applyBorder="1" applyAlignment="1" applyProtection="1">
      <alignment horizontal="center" vertical="center"/>
    </xf>
    <xf numFmtId="0" fontId="0" fillId="0" borderId="0" xfId="0" applyFill="1" applyProtection="1"/>
    <xf numFmtId="0" fontId="9" fillId="0" borderId="0" xfId="0" applyFont="1" applyFill="1" applyProtection="1"/>
    <xf numFmtId="49" fontId="9" fillId="0" borderId="0" xfId="0" applyNumberFormat="1" applyFont="1" applyFill="1" applyAlignment="1" applyProtection="1">
      <alignment horizontal="center" vertical="center"/>
    </xf>
    <xf numFmtId="0" fontId="9" fillId="0" borderId="0" xfId="0" applyFont="1" applyFill="1" applyAlignment="1" applyProtection="1">
      <alignment horizontal="center" vertical="center"/>
    </xf>
    <xf numFmtId="0" fontId="9" fillId="3" borderId="0" xfId="0" applyFont="1" applyFill="1" applyBorder="1" applyProtection="1"/>
    <xf numFmtId="0" fontId="11" fillId="3" borderId="0" xfId="0" applyFont="1" applyFill="1" applyBorder="1" applyAlignment="1" applyProtection="1">
      <alignment horizontal="center" vertical="center"/>
    </xf>
    <xf numFmtId="4" fontId="9" fillId="8" borderId="10" xfId="0" applyNumberFormat="1" applyFont="1" applyFill="1" applyBorder="1" applyAlignment="1" applyProtection="1">
      <alignment horizontal="center" vertical="center"/>
      <protection locked="0"/>
    </xf>
    <xf numFmtId="3" fontId="11" fillId="16" borderId="10" xfId="0" applyNumberFormat="1" applyFont="1" applyFill="1" applyBorder="1" applyAlignment="1" applyProtection="1">
      <alignment horizontal="center" vertical="center"/>
    </xf>
    <xf numFmtId="2" fontId="9" fillId="8" borderId="10" xfId="0" applyNumberFormat="1" applyFont="1" applyFill="1" applyBorder="1" applyAlignment="1" applyProtection="1">
      <alignment horizontal="center" vertical="center"/>
      <protection locked="0"/>
    </xf>
    <xf numFmtId="0" fontId="6" fillId="0" borderId="0" xfId="0" applyFont="1" applyProtection="1"/>
    <xf numFmtId="0" fontId="11" fillId="3" borderId="0" xfId="0" applyFont="1" applyFill="1" applyBorder="1" applyProtection="1"/>
    <xf numFmtId="0" fontId="11" fillId="3" borderId="0" xfId="0" applyFont="1" applyFill="1" applyBorder="1" applyAlignment="1" applyProtection="1">
      <alignment horizontal="center" vertical="center" wrapText="1"/>
    </xf>
    <xf numFmtId="0" fontId="9" fillId="19" borderId="0" xfId="0" applyFont="1" applyFill="1" applyBorder="1" applyProtection="1"/>
    <xf numFmtId="0" fontId="11" fillId="19" borderId="0" xfId="0" applyFont="1" applyFill="1" applyBorder="1" applyProtection="1"/>
    <xf numFmtId="0" fontId="11" fillId="19" borderId="0" xfId="0" applyFont="1" applyFill="1" applyBorder="1" applyAlignment="1" applyProtection="1">
      <alignment horizontal="center" vertical="center" wrapText="1"/>
    </xf>
    <xf numFmtId="0" fontId="9" fillId="19" borderId="0" xfId="0" applyFont="1" applyFill="1" applyBorder="1" applyAlignment="1" applyProtection="1">
      <alignment vertical="center"/>
    </xf>
    <xf numFmtId="0" fontId="9" fillId="19" borderId="0" xfId="0" applyFont="1" applyFill="1" applyBorder="1" applyAlignment="1" applyProtection="1">
      <alignment horizontal="center"/>
    </xf>
    <xf numFmtId="0" fontId="9" fillId="19" borderId="0" xfId="0" applyFont="1" applyFill="1" applyBorder="1" applyAlignment="1" applyProtection="1">
      <alignment horizontal="center" vertical="center"/>
    </xf>
    <xf numFmtId="0" fontId="26" fillId="19" borderId="0" xfId="0" applyFont="1" applyFill="1" applyBorder="1" applyAlignment="1" applyProtection="1">
      <alignment horizontal="center" vertical="center"/>
    </xf>
    <xf numFmtId="0" fontId="9" fillId="3" borderId="11" xfId="0" applyFont="1" applyFill="1" applyBorder="1" applyAlignment="1" applyProtection="1">
      <alignment horizontal="left" vertical="center"/>
    </xf>
    <xf numFmtId="0" fontId="9" fillId="3" borderId="11" xfId="0" applyFont="1" applyFill="1" applyBorder="1" applyAlignment="1" applyProtection="1">
      <alignment horizontal="center" vertical="center"/>
    </xf>
    <xf numFmtId="0" fontId="7" fillId="3" borderId="11" xfId="0" applyFont="1" applyFill="1" applyBorder="1" applyAlignment="1" applyProtection="1">
      <alignment horizontal="left" vertical="center" wrapText="1"/>
    </xf>
    <xf numFmtId="0" fontId="0" fillId="3" borderId="11" xfId="0" applyFont="1" applyFill="1" applyBorder="1" applyAlignment="1" applyProtection="1">
      <alignment horizontal="left" vertical="center"/>
    </xf>
    <xf numFmtId="0" fontId="0" fillId="3" borderId="0" xfId="0" applyFill="1" applyBorder="1" applyProtection="1"/>
    <xf numFmtId="0" fontId="4" fillId="2" borderId="0" xfId="0" applyFont="1" applyFill="1" applyBorder="1" applyAlignment="1">
      <alignment horizontal="center"/>
    </xf>
    <xf numFmtId="0" fontId="4" fillId="7" borderId="0" xfId="0" applyFont="1" applyFill="1" applyBorder="1" applyAlignment="1">
      <alignment horizontal="center"/>
    </xf>
    <xf numFmtId="9" fontId="0" fillId="0" borderId="0" xfId="0" applyNumberFormat="1"/>
    <xf numFmtId="0" fontId="8" fillId="3" borderId="0" xfId="1" applyFill="1" applyBorder="1"/>
    <xf numFmtId="0" fontId="11" fillId="2" borderId="0" xfId="0" applyFont="1" applyFill="1" applyBorder="1" applyProtection="1"/>
    <xf numFmtId="2" fontId="0" fillId="20" borderId="0" xfId="0" applyNumberFormat="1" applyFill="1" applyBorder="1" applyAlignment="1" applyProtection="1">
      <alignment horizontal="center" vertical="center"/>
      <protection locked="0"/>
    </xf>
    <xf numFmtId="0" fontId="0" fillId="8" borderId="0" xfId="0" applyFill="1" applyBorder="1" applyAlignment="1" applyProtection="1">
      <alignment horizontal="center" vertical="center"/>
    </xf>
    <xf numFmtId="1" fontId="6" fillId="8" borderId="0" xfId="0" applyNumberFormat="1" applyFont="1" applyFill="1" applyBorder="1" applyAlignment="1" applyProtection="1">
      <alignment horizontal="center" vertical="center"/>
      <protection locked="0"/>
    </xf>
    <xf numFmtId="0" fontId="6" fillId="8" borderId="0" xfId="0" applyFont="1" applyFill="1" applyBorder="1" applyAlignment="1" applyProtection="1">
      <alignment horizontal="center" vertical="center"/>
      <protection locked="0"/>
    </xf>
    <xf numFmtId="0" fontId="0" fillId="7" borderId="5" xfId="0" applyFont="1" applyFill="1" applyBorder="1" applyAlignment="1" applyProtection="1">
      <alignment horizontal="center" vertical="center"/>
    </xf>
    <xf numFmtId="0" fontId="0" fillId="7" borderId="0" xfId="0" applyFill="1" applyBorder="1" applyAlignment="1" applyProtection="1">
      <alignment horizontal="center" vertical="center"/>
      <protection locked="0"/>
    </xf>
    <xf numFmtId="0" fontId="0" fillId="20" borderId="0" xfId="0" applyFill="1" applyBorder="1" applyAlignment="1" applyProtection="1">
      <alignment horizontal="center" vertical="center"/>
      <protection locked="0"/>
    </xf>
    <xf numFmtId="0" fontId="0" fillId="21" borderId="0" xfId="0" applyFill="1"/>
    <xf numFmtId="1" fontId="0" fillId="21" borderId="0" xfId="0" applyNumberFormat="1" applyFill="1" applyAlignment="1">
      <alignment horizontal="right"/>
    </xf>
    <xf numFmtId="1" fontId="0" fillId="21" borderId="0" xfId="0" applyNumberFormat="1" applyFill="1"/>
    <xf numFmtId="9" fontId="0" fillId="7" borderId="0" xfId="0" applyNumberFormat="1" applyFill="1" applyBorder="1" applyAlignment="1" applyProtection="1">
      <alignment horizontal="center" vertical="center"/>
    </xf>
    <xf numFmtId="1" fontId="0" fillId="8" borderId="0" xfId="0" applyNumberFormat="1" applyFill="1" applyAlignment="1">
      <alignment horizontal="right"/>
    </xf>
    <xf numFmtId="1" fontId="0" fillId="8" borderId="0" xfId="0" applyNumberFormat="1" applyFill="1"/>
    <xf numFmtId="3" fontId="0" fillId="8" borderId="0" xfId="0" applyNumberFormat="1" applyFill="1"/>
    <xf numFmtId="1" fontId="0" fillId="8" borderId="0" xfId="0" applyNumberFormat="1" applyFill="1" applyBorder="1" applyAlignment="1">
      <alignment horizontal="right" vertical="center"/>
    </xf>
    <xf numFmtId="0" fontId="27" fillId="7" borderId="0" xfId="0" applyFont="1" applyFill="1" applyBorder="1" applyAlignment="1">
      <alignment vertical="center"/>
    </xf>
    <xf numFmtId="0" fontId="0" fillId="0" borderId="0" xfId="0" applyFill="1" applyAlignment="1" applyProtection="1">
      <alignment horizontal="center" vertical="center"/>
    </xf>
    <xf numFmtId="0" fontId="0" fillId="0" borderId="0" xfId="0" applyFill="1" applyBorder="1" applyProtection="1"/>
    <xf numFmtId="0" fontId="3" fillId="7" borderId="0" xfId="0" applyFont="1" applyFill="1" applyBorder="1" applyAlignment="1" applyProtection="1">
      <alignment horizontal="center" wrapText="1"/>
    </xf>
    <xf numFmtId="0" fontId="0" fillId="7" borderId="0" xfId="0" applyFill="1" applyBorder="1" applyAlignment="1">
      <alignment horizontal="center" vertical="center"/>
    </xf>
    <xf numFmtId="0" fontId="0" fillId="8" borderId="0" xfId="0" applyFill="1" applyAlignment="1">
      <alignment horizontal="left"/>
    </xf>
    <xf numFmtId="1" fontId="0" fillId="8" borderId="0" xfId="0" applyNumberFormat="1" applyFill="1" applyAlignment="1">
      <alignment horizontal="left"/>
    </xf>
    <xf numFmtId="9" fontId="28" fillId="7" borderId="0" xfId="0" applyNumberFormat="1" applyFont="1" applyFill="1" applyBorder="1" applyAlignment="1" applyProtection="1">
      <alignment horizontal="center" vertical="center"/>
      <protection locked="0"/>
    </xf>
    <xf numFmtId="0" fontId="28" fillId="7" borderId="0" xfId="0" applyFont="1" applyFill="1" applyBorder="1" applyAlignment="1" applyProtection="1">
      <alignment horizontal="center" vertical="center"/>
      <protection locked="0"/>
    </xf>
    <xf numFmtId="1" fontId="0" fillId="22" borderId="0" xfId="0" applyNumberFormat="1" applyFill="1"/>
    <xf numFmtId="0" fontId="2" fillId="7" borderId="0" xfId="0" applyFont="1" applyFill="1" applyBorder="1" applyAlignment="1">
      <alignment horizontal="left" vertical="top"/>
    </xf>
    <xf numFmtId="0" fontId="2" fillId="7" borderId="15" xfId="0" applyFont="1" applyFill="1" applyBorder="1" applyAlignment="1">
      <alignment horizontal="center" vertical="center"/>
    </xf>
    <xf numFmtId="1" fontId="2" fillId="9" borderId="15" xfId="0" applyNumberFormat="1" applyFont="1" applyFill="1" applyBorder="1" applyAlignment="1">
      <alignment horizontal="center" vertical="center"/>
    </xf>
    <xf numFmtId="1" fontId="2" fillId="11" borderId="15" xfId="0" applyNumberFormat="1" applyFont="1" applyFill="1" applyBorder="1" applyAlignment="1">
      <alignment horizontal="center" vertical="center"/>
    </xf>
    <xf numFmtId="1" fontId="2" fillId="9" borderId="17" xfId="0" applyNumberFormat="1" applyFont="1" applyFill="1" applyBorder="1" applyAlignment="1">
      <alignment horizontal="center" vertical="center"/>
    </xf>
    <xf numFmtId="0" fontId="28" fillId="7" borderId="5" xfId="0" applyFont="1" applyFill="1" applyBorder="1" applyAlignment="1" applyProtection="1">
      <alignment horizontal="center" vertical="center"/>
    </xf>
    <xf numFmtId="0" fontId="9" fillId="2" borderId="11" xfId="0" applyFont="1" applyFill="1" applyBorder="1" applyProtection="1"/>
    <xf numFmtId="3" fontId="9" fillId="2" borderId="18" xfId="0" applyNumberFormat="1" applyFont="1" applyFill="1" applyBorder="1" applyAlignment="1" applyProtection="1">
      <alignment horizontal="center" vertical="center"/>
    </xf>
    <xf numFmtId="0" fontId="9" fillId="19" borderId="11" xfId="0" applyFont="1" applyFill="1" applyBorder="1" applyProtection="1"/>
    <xf numFmtId="3" fontId="9" fillId="2" borderId="18" xfId="0" applyNumberFormat="1" applyFont="1" applyFill="1" applyBorder="1" applyAlignment="1" applyProtection="1">
      <alignment horizontal="right" vertical="center"/>
    </xf>
    <xf numFmtId="0" fontId="0" fillId="2" borderId="11" xfId="0" applyFill="1" applyBorder="1" applyProtection="1"/>
    <xf numFmtId="0" fontId="0" fillId="19" borderId="11" xfId="0" applyFill="1" applyBorder="1" applyProtection="1"/>
    <xf numFmtId="0" fontId="15" fillId="7" borderId="0" xfId="0" applyFont="1" applyFill="1" applyBorder="1" applyAlignment="1" applyProtection="1">
      <alignment horizontal="center" vertical="center" wrapText="1"/>
    </xf>
    <xf numFmtId="1" fontId="27" fillId="9" borderId="14" xfId="0" applyNumberFormat="1" applyFont="1" applyFill="1" applyBorder="1" applyAlignment="1">
      <alignment horizontal="center" vertical="center"/>
    </xf>
    <xf numFmtId="1" fontId="27" fillId="9" borderId="16" xfId="0" applyNumberFormat="1" applyFont="1" applyFill="1" applyBorder="1" applyAlignment="1">
      <alignment horizontal="center" vertical="center"/>
    </xf>
    <xf numFmtId="0" fontId="2" fillId="7" borderId="13" xfId="0" applyFont="1" applyFill="1" applyBorder="1" applyAlignment="1" applyProtection="1">
      <alignment horizontal="center" vertical="center"/>
    </xf>
    <xf numFmtId="0" fontId="2" fillId="7" borderId="0" xfId="0" applyFont="1" applyFill="1" applyBorder="1" applyAlignment="1" applyProtection="1">
      <alignment horizontal="center" vertical="center"/>
    </xf>
    <xf numFmtId="1" fontId="27" fillId="11" borderId="14" xfId="0" applyNumberFormat="1" applyFont="1" applyFill="1" applyBorder="1" applyAlignment="1">
      <alignment horizontal="center" vertical="center"/>
    </xf>
    <xf numFmtId="1" fontId="27" fillId="11" borderId="16" xfId="0" applyNumberFormat="1" applyFont="1" applyFill="1" applyBorder="1" applyAlignment="1">
      <alignment horizontal="center" vertical="center"/>
    </xf>
    <xf numFmtId="0" fontId="0" fillId="7" borderId="0" xfId="0" applyFill="1" applyBorder="1" applyAlignment="1" applyProtection="1">
      <alignment horizontal="left" vertical="center"/>
    </xf>
    <xf numFmtId="0" fontId="4" fillId="2" borderId="0" xfId="0" applyFont="1" applyFill="1" applyBorder="1" applyAlignment="1">
      <alignment horizontal="center"/>
    </xf>
    <xf numFmtId="0" fontId="3" fillId="2" borderId="0" xfId="0" applyFont="1" applyFill="1" applyBorder="1" applyAlignment="1">
      <alignment horizontal="center" wrapText="1"/>
    </xf>
    <xf numFmtId="0" fontId="3" fillId="7" borderId="0" xfId="0" applyFont="1" applyFill="1" applyBorder="1" applyAlignment="1" applyProtection="1">
      <alignment horizontal="center" wrapText="1"/>
    </xf>
    <xf numFmtId="0" fontId="0" fillId="7" borderId="0" xfId="0" applyFill="1" applyBorder="1" applyAlignment="1">
      <alignment horizontal="center" vertical="center"/>
    </xf>
    <xf numFmtId="0" fontId="27" fillId="7" borderId="14" xfId="0" applyFont="1" applyFill="1" applyBorder="1" applyAlignment="1">
      <alignment horizontal="center" vertical="center"/>
    </xf>
    <xf numFmtId="0" fontId="27" fillId="7" borderId="16" xfId="0" applyFont="1" applyFill="1" applyBorder="1" applyAlignment="1">
      <alignment horizontal="center" vertical="center"/>
    </xf>
    <xf numFmtId="0" fontId="4" fillId="7" borderId="0" xfId="0" applyFont="1" applyFill="1" applyBorder="1" applyAlignment="1">
      <alignment horizontal="center"/>
    </xf>
    <xf numFmtId="0" fontId="4" fillId="7" borderId="0" xfId="0" applyFont="1" applyFill="1" applyBorder="1" applyAlignment="1" applyProtection="1">
      <alignment horizontal="center"/>
    </xf>
    <xf numFmtId="0" fontId="0" fillId="7" borderId="0" xfId="0" applyFill="1" applyBorder="1" applyAlignment="1">
      <alignment horizontal="left" vertical="center" wrapText="1"/>
    </xf>
    <xf numFmtId="0" fontId="15" fillId="7" borderId="0" xfId="0" applyFont="1" applyFill="1" applyBorder="1" applyAlignment="1">
      <alignment horizontal="left" vertical="top" wrapText="1"/>
    </xf>
    <xf numFmtId="0" fontId="2" fillId="7" borderId="0" xfId="0" applyFont="1" applyFill="1" applyBorder="1" applyAlignment="1">
      <alignment horizontal="center" vertical="center" wrapText="1"/>
    </xf>
    <xf numFmtId="0" fontId="9" fillId="3" borderId="0" xfId="0" applyFont="1" applyFill="1" applyBorder="1" applyAlignment="1">
      <alignment horizontal="left" vertical="center" wrapText="1"/>
    </xf>
    <xf numFmtId="0" fontId="4" fillId="3" borderId="0" xfId="0" applyFont="1" applyFill="1" applyBorder="1" applyAlignment="1">
      <alignment horizontal="center"/>
    </xf>
    <xf numFmtId="0" fontId="4" fillId="3" borderId="2" xfId="0" applyFont="1" applyFill="1" applyBorder="1" applyAlignment="1">
      <alignment horizontal="center"/>
    </xf>
    <xf numFmtId="0" fontId="2" fillId="8" borderId="0" xfId="0" applyFont="1" applyFill="1" applyBorder="1" applyAlignment="1">
      <alignment horizontal="center" vertical="center"/>
    </xf>
    <xf numFmtId="0" fontId="20" fillId="8" borderId="0" xfId="0" applyFont="1" applyFill="1" applyBorder="1" applyAlignment="1">
      <alignment horizontal="center" wrapText="1"/>
    </xf>
    <xf numFmtId="0" fontId="9" fillId="3" borderId="0" xfId="0" applyFont="1" applyFill="1" applyBorder="1" applyAlignment="1">
      <alignment horizontal="left" wrapText="1"/>
    </xf>
    <xf numFmtId="0" fontId="2" fillId="8" borderId="0" xfId="0" applyFont="1" applyFill="1" applyBorder="1" applyAlignment="1">
      <alignment horizontal="center" wrapText="1"/>
    </xf>
    <xf numFmtId="0" fontId="0" fillId="2" borderId="11" xfId="0" applyFont="1" applyFill="1" applyBorder="1" applyAlignment="1" applyProtection="1">
      <alignment horizontal="left" vertical="center" wrapText="1"/>
    </xf>
    <xf numFmtId="0" fontId="9" fillId="2" borderId="11" xfId="0" applyFont="1" applyFill="1" applyBorder="1" applyAlignment="1" applyProtection="1">
      <alignment horizontal="left" vertical="center" wrapText="1"/>
    </xf>
    <xf numFmtId="0" fontId="9" fillId="2" borderId="0"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25" fillId="19" borderId="12" xfId="0" applyFont="1" applyFill="1" applyBorder="1" applyAlignment="1" applyProtection="1">
      <alignment horizontal="center" vertical="center" wrapText="1"/>
    </xf>
    <xf numFmtId="0" fontId="25" fillId="19" borderId="0"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xf>
    <xf numFmtId="0" fontId="4" fillId="2" borderId="2" xfId="0" applyFont="1" applyFill="1" applyBorder="1" applyAlignment="1" applyProtection="1">
      <alignment horizontal="center"/>
    </xf>
    <xf numFmtId="0" fontId="14" fillId="2" borderId="2" xfId="0" applyFont="1" applyFill="1" applyBorder="1" applyAlignment="1" applyProtection="1">
      <alignment horizontal="center"/>
    </xf>
    <xf numFmtId="0" fontId="11" fillId="19" borderId="0" xfId="0" applyFont="1" applyFill="1" applyBorder="1" applyAlignment="1" applyProtection="1">
      <alignment horizontal="center" vertical="center" wrapText="1"/>
    </xf>
    <xf numFmtId="0" fontId="9" fillId="2" borderId="0" xfId="0" applyFont="1" applyFill="1" applyBorder="1" applyAlignment="1" applyProtection="1">
      <alignment horizontal="right" vertical="center"/>
    </xf>
    <xf numFmtId="0" fontId="0" fillId="7" borderId="11" xfId="0" applyFill="1" applyBorder="1" applyAlignment="1">
      <alignment horizontal="left" vertical="center" wrapText="1"/>
    </xf>
    <xf numFmtId="0" fontId="4" fillId="7" borderId="0" xfId="0" applyFont="1" applyFill="1" applyBorder="1" applyAlignment="1">
      <alignment horizontal="center" vertical="center"/>
    </xf>
    <xf numFmtId="0" fontId="4" fillId="7" borderId="2" xfId="0" applyFont="1" applyFill="1" applyBorder="1" applyAlignment="1">
      <alignment horizontal="center"/>
    </xf>
    <xf numFmtId="0" fontId="15" fillId="16" borderId="0" xfId="0" applyFont="1" applyFill="1" applyBorder="1" applyAlignment="1">
      <alignment horizontal="left" wrapText="1"/>
    </xf>
    <xf numFmtId="0" fontId="14" fillId="7" borderId="2" xfId="0" applyFont="1" applyFill="1" applyBorder="1" applyAlignment="1">
      <alignment horizontal="center"/>
    </xf>
    <xf numFmtId="0" fontId="0" fillId="7" borderId="11" xfId="0" applyFont="1" applyFill="1" applyBorder="1" applyAlignment="1">
      <alignment horizontal="left" vertical="center" wrapText="1"/>
    </xf>
  </cellXfs>
  <cellStyles count="2">
    <cellStyle name="Link" xfId="1" builtinId="8"/>
    <cellStyle name="Standard" xfId="0" builtinId="0"/>
  </cellStyles>
  <dxfs count="46">
    <dxf>
      <font>
        <color theme="7" tint="0.79998168889431442"/>
      </font>
    </dxf>
    <dxf>
      <font>
        <color theme="7" tint="0.79998168889431442"/>
      </font>
    </dxf>
    <dxf>
      <font>
        <color theme="7" tint="0.79998168889431442"/>
      </font>
    </dxf>
    <dxf>
      <font>
        <color theme="7" tint="0.79998168889431442"/>
      </font>
    </dxf>
    <dxf>
      <font>
        <color theme="7" tint="0.79998168889431442"/>
      </font>
    </dxf>
    <dxf>
      <font>
        <color theme="7" tint="0.79998168889431442"/>
      </font>
    </dxf>
    <dxf>
      <font>
        <color theme="7" tint="0.79998168889431442"/>
      </font>
    </dxf>
    <dxf>
      <font>
        <color theme="7" tint="0.79998168889431442"/>
      </font>
    </dxf>
    <dxf>
      <font>
        <color theme="7" tint="0.79998168889431442"/>
      </font>
    </dxf>
    <dxf>
      <font>
        <color theme="7" tint="0.79998168889431442"/>
      </font>
    </dxf>
    <dxf>
      <font>
        <color theme="7" tint="0.79998168889431442"/>
      </font>
    </dxf>
    <dxf>
      <font>
        <color theme="7" tint="0.79998168889431442"/>
      </font>
    </dxf>
    <dxf>
      <font>
        <color theme="7" tint="0.79998168889431442"/>
      </font>
    </dxf>
    <dxf>
      <font>
        <color theme="7" tint="0.79998168889431442"/>
      </font>
    </dxf>
    <dxf>
      <font>
        <color theme="5" tint="0.79998168889431442"/>
      </font>
    </dxf>
    <dxf>
      <font>
        <color theme="5" tint="0.79998168889431442"/>
      </font>
    </dxf>
    <dxf>
      <font>
        <color theme="5" tint="0.79998168889431442"/>
      </font>
    </dxf>
    <dxf>
      <font>
        <color theme="5" tint="0.79998168889431442"/>
      </font>
    </dxf>
    <dxf>
      <font>
        <color theme="5" tint="0.79998168889431442"/>
      </font>
    </dxf>
    <dxf>
      <font>
        <color theme="5" tint="0.79998168889431442"/>
      </font>
    </dxf>
    <dxf>
      <font>
        <color theme="5" tint="0.79998168889431442"/>
      </font>
    </dxf>
    <dxf>
      <font>
        <color theme="5" tint="0.79998168889431442"/>
      </font>
    </dxf>
    <dxf>
      <font>
        <color theme="5" tint="0.79998168889431442"/>
      </font>
    </dxf>
    <dxf>
      <font>
        <color theme="5" tint="0.79998168889431442"/>
      </font>
    </dxf>
    <dxf>
      <font>
        <color theme="5" tint="0.79998168889431442"/>
      </font>
    </dxf>
    <dxf>
      <font>
        <color theme="5" tint="0.79998168889431442"/>
      </font>
    </dxf>
    <dxf>
      <font>
        <color theme="5" tint="0.79998168889431442"/>
      </font>
    </dxf>
    <dxf>
      <font>
        <color theme="5" tint="0.79998168889431442"/>
      </font>
    </dxf>
    <dxf>
      <font>
        <color theme="8" tint="0.39994506668294322"/>
      </font>
    </dxf>
    <dxf>
      <font>
        <color theme="8" tint="0.39994506668294322"/>
      </font>
    </dxf>
    <dxf>
      <font>
        <color theme="8" tint="0.39994506668294322"/>
      </font>
    </dxf>
    <dxf>
      <font>
        <color theme="8" tint="0.39994506668294322"/>
      </font>
    </dxf>
    <dxf>
      <font>
        <color theme="8" tint="0.39994506668294322"/>
      </font>
    </dxf>
    <dxf>
      <font>
        <color theme="9" tint="0.59996337778862885"/>
      </font>
    </dxf>
    <dxf>
      <font>
        <color theme="8" tint="0.39994506668294322"/>
      </font>
    </dxf>
    <dxf>
      <font>
        <color theme="8" tint="0.39994506668294322"/>
      </font>
    </dxf>
    <dxf>
      <font>
        <color theme="8" tint="0.39994506668294322"/>
      </font>
    </dxf>
    <dxf>
      <font>
        <color rgb="FFFF0000"/>
      </font>
    </dxf>
    <dxf>
      <font>
        <color theme="8" tint="0.39994506668294322"/>
      </font>
    </dxf>
    <dxf>
      <font>
        <color theme="1" tint="0.499984740745262"/>
      </font>
    </dxf>
    <dxf>
      <font>
        <color theme="1" tint="0.499984740745262"/>
      </font>
    </dxf>
    <dxf>
      <font>
        <color theme="1" tint="0.499984740745262"/>
      </font>
    </dxf>
    <dxf>
      <font>
        <color theme="1" tint="0.499984740745262"/>
      </font>
    </dxf>
    <dxf>
      <font>
        <color theme="1" tint="0.499984740745262"/>
      </font>
    </dxf>
    <dxf>
      <fill>
        <patternFill>
          <bgColor rgb="FFFF0000"/>
        </patternFill>
      </fill>
    </dxf>
    <dxf>
      <fill>
        <patternFill>
          <bgColor rgb="FFFF0000"/>
        </patternFill>
      </fill>
    </dxf>
  </dxfs>
  <tableStyles count="0" defaultTableStyle="TableStyleMedium2" defaultPivotStyle="PivotStyleLight16"/>
  <colors>
    <mruColors>
      <color rgb="FFACF79F"/>
      <color rgb="FFB7E9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50-EC42-11CE-9E0D-00AA006002F3}" ax:persistence="persistStreamInit" r:id="rId1"/>
</file>

<file path=xl/activeX/activeX25.xml><?xml version="1.0" encoding="utf-8"?>
<ax:ocx xmlns:ax="http://schemas.microsoft.com/office/2006/activeX" xmlns:r="http://schemas.openxmlformats.org/officeDocument/2006/relationships" ax:classid="{8BD21D50-EC42-11CE-9E0D-00AA006002F3}" ax:persistence="persistStreamInit" r:id="rId1"/>
</file>

<file path=xl/activeX/activeX26.xml><?xml version="1.0" encoding="utf-8"?>
<ax:ocx xmlns:ax="http://schemas.microsoft.com/office/2006/activeX" xmlns:r="http://schemas.openxmlformats.org/officeDocument/2006/relationships" ax:classid="{8BD21D50-EC42-11CE-9E0D-00AA006002F3}" ax:persistence="persistStreamInit" r:id="rId1"/>
</file>

<file path=xl/activeX/activeX27.xml><?xml version="1.0" encoding="utf-8"?>
<ax:ocx xmlns:ax="http://schemas.microsoft.com/office/2006/activeX" xmlns:r="http://schemas.openxmlformats.org/officeDocument/2006/relationships" ax:classid="{8BD21D50-EC42-11CE-9E0D-00AA006002F3}" ax:persistence="persistStreamInit" r:id="rId1"/>
</file>

<file path=xl/activeX/activeX28.xml><?xml version="1.0" encoding="utf-8"?>
<ax:ocx xmlns:ax="http://schemas.microsoft.com/office/2006/activeX" xmlns:r="http://schemas.openxmlformats.org/officeDocument/2006/relationships" ax:classid="{8BD21D50-EC42-11CE-9E0D-00AA006002F3}" ax:persistence="persistStreamInit" r:id="rId1"/>
</file>

<file path=xl/activeX/activeX29.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30.xml><?xml version="1.0" encoding="utf-8"?>
<ax:ocx xmlns:ax="http://schemas.microsoft.com/office/2006/activeX" xmlns:r="http://schemas.openxmlformats.org/officeDocument/2006/relationships" ax:classid="{8BD21D50-EC42-11CE-9E0D-00AA006002F3}" ax:persistence="persistStreamInit" r:id="rId1"/>
</file>

<file path=xl/activeX/activeX31.xml><?xml version="1.0" encoding="utf-8"?>
<ax:ocx xmlns:ax="http://schemas.microsoft.com/office/2006/activeX" xmlns:r="http://schemas.openxmlformats.org/officeDocument/2006/relationships" ax:classid="{8BD21D50-EC42-11CE-9E0D-00AA006002F3}" ax:persistence="persistStreamInit" r:id="rId1"/>
</file>

<file path=xl/activeX/activeX32.xml><?xml version="1.0" encoding="utf-8"?>
<ax:ocx xmlns:ax="http://schemas.microsoft.com/office/2006/activeX" xmlns:r="http://schemas.openxmlformats.org/officeDocument/2006/relationships" ax:classid="{8BD21D50-EC42-11CE-9E0D-00AA006002F3}" ax:persistence="persistStreamInit" r:id="rId1"/>
</file>

<file path=xl/activeX/activeX33.xml><?xml version="1.0" encoding="utf-8"?>
<ax:ocx xmlns:ax="http://schemas.microsoft.com/office/2006/activeX" xmlns:r="http://schemas.openxmlformats.org/officeDocument/2006/relationships" ax:classid="{8BD21D50-EC42-11CE-9E0D-00AA006002F3}" ax:persistence="persistStreamInit" r:id="rId1"/>
</file>

<file path=xl/activeX/activeX34.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
          <c:y val="0"/>
          <c:w val="1"/>
          <c:h val="0.99323181049069376"/>
        </c:manualLayout>
      </c:layout>
      <c:barChart>
        <c:barDir val="col"/>
        <c:grouping val="stacked"/>
        <c:varyColors val="0"/>
        <c:ser>
          <c:idx val="0"/>
          <c:order val="2"/>
          <c:tx>
            <c:strRef>
              <c:f>Haushalte!$C$35</c:f>
              <c:strCache>
                <c:ptCount val="1"/>
                <c:pt idx="0">
                  <c:v>mögliche Einsparungen</c:v>
                </c:pt>
              </c:strCache>
            </c:strRef>
          </c:tx>
          <c:spPr>
            <a:solidFill>
              <a:schemeClr val="accent5">
                <a:lumMod val="60000"/>
                <a:lumOff val="40000"/>
              </a:schemeClr>
            </a:solidFill>
          </c:spPr>
          <c:invertIfNegative val="0"/>
          <c:dPt>
            <c:idx val="0"/>
            <c:invertIfNegative val="0"/>
            <c:bubble3D val="0"/>
            <c:extLst>
              <c:ext xmlns:c16="http://schemas.microsoft.com/office/drawing/2014/chart" uri="{C3380CC4-5D6E-409C-BE32-E72D297353CC}">
                <c16:uniqueId val="{00000000-95E5-4644-9637-3E6A6CCC654C}"/>
              </c:ext>
            </c:extLst>
          </c:dPt>
          <c:val>
            <c:numRef>
              <c:f>Haushalte!$J$34</c:f>
              <c:numCache>
                <c:formatCode>0</c:formatCode>
                <c:ptCount val="1"/>
                <c:pt idx="0">
                  <c:v>0</c:v>
                </c:pt>
              </c:numCache>
            </c:numRef>
          </c:val>
          <c:extLst>
            <c:ext xmlns:c16="http://schemas.microsoft.com/office/drawing/2014/chart" uri="{C3380CC4-5D6E-409C-BE32-E72D297353CC}">
              <c16:uniqueId val="{00000001-95E5-4644-9637-3E6A6CCC654C}"/>
            </c:ext>
          </c:extLst>
        </c:ser>
        <c:ser>
          <c:idx val="1"/>
          <c:order val="3"/>
          <c:spPr>
            <a:solidFill>
              <a:schemeClr val="tx2">
                <a:lumMod val="60000"/>
                <a:lumOff val="40000"/>
              </a:schemeClr>
            </a:solidFill>
          </c:spPr>
          <c:invertIfNegative val="0"/>
          <c:dPt>
            <c:idx val="0"/>
            <c:invertIfNegative val="0"/>
            <c:bubble3D val="0"/>
            <c:extLst>
              <c:ext xmlns:c16="http://schemas.microsoft.com/office/drawing/2014/chart" uri="{C3380CC4-5D6E-409C-BE32-E72D297353CC}">
                <c16:uniqueId val="{00000002-95E5-4644-9637-3E6A6CCC654C}"/>
              </c:ext>
            </c:extLst>
          </c:dPt>
          <c:val>
            <c:numRef>
              <c:f>Haushalte!$J$37</c:f>
              <c:numCache>
                <c:formatCode>0</c:formatCode>
                <c:ptCount val="1"/>
                <c:pt idx="0">
                  <c:v>-268.42857142857144</c:v>
                </c:pt>
              </c:numCache>
            </c:numRef>
          </c:val>
          <c:extLst>
            <c:ext xmlns:c16="http://schemas.microsoft.com/office/drawing/2014/chart" uri="{C3380CC4-5D6E-409C-BE32-E72D297353CC}">
              <c16:uniqueId val="{00000003-95E5-4644-9637-3E6A6CCC654C}"/>
            </c:ext>
          </c:extLst>
        </c:ser>
        <c:dLbls>
          <c:showLegendKey val="0"/>
          <c:showVal val="0"/>
          <c:showCatName val="0"/>
          <c:showSerName val="0"/>
          <c:showPercent val="0"/>
          <c:showBubbleSize val="0"/>
        </c:dLbls>
        <c:gapWidth val="150"/>
        <c:overlap val="100"/>
        <c:axId val="183179136"/>
        <c:axId val="183180672"/>
      </c:barChart>
      <c:lineChart>
        <c:grouping val="standard"/>
        <c:varyColors val="0"/>
        <c:ser>
          <c:idx val="6"/>
          <c:order val="0"/>
          <c:tx>
            <c:strRef>
              <c:f>Haushalte!$C$44</c:f>
              <c:strCache>
                <c:ptCount val="1"/>
                <c:pt idx="0">
                  <c:v>Wasserverbrauch durchschnittlicher Haushalt ca. </c:v>
                </c:pt>
              </c:strCache>
            </c:strRef>
          </c:tx>
          <c:spPr>
            <a:ln>
              <a:noFill/>
            </a:ln>
          </c:spPr>
          <c:marker>
            <c:symbol val="circle"/>
            <c:size val="8"/>
            <c:spPr>
              <a:noFill/>
              <a:ln w="25400">
                <a:solidFill>
                  <a:srgbClr val="00B050"/>
                </a:solidFill>
              </a:ln>
            </c:spPr>
          </c:marker>
          <c:dPt>
            <c:idx val="0"/>
            <c:marker>
              <c:symbol val="circle"/>
              <c:size val="12"/>
              <c:spPr>
                <a:noFill/>
                <a:ln w="38100">
                  <a:solidFill>
                    <a:srgbClr val="00B050"/>
                  </a:solidFill>
                </a:ln>
              </c:spPr>
            </c:marker>
            <c:bubble3D val="0"/>
            <c:extLst>
              <c:ext xmlns:c16="http://schemas.microsoft.com/office/drawing/2014/chart" uri="{C3380CC4-5D6E-409C-BE32-E72D297353CC}">
                <c16:uniqueId val="{00000004-95E5-4644-9637-3E6A6CCC654C}"/>
              </c:ext>
            </c:extLst>
          </c:dPt>
          <c:val>
            <c:numRef>
              <c:f>Haushalte!$J$35</c:f>
              <c:numCache>
                <c:formatCode>0</c:formatCode>
                <c:ptCount val="1"/>
                <c:pt idx="0">
                  <c:v>-106.42857142857143</c:v>
                </c:pt>
              </c:numCache>
            </c:numRef>
          </c:val>
          <c:smooth val="0"/>
          <c:extLst>
            <c:ext xmlns:c16="http://schemas.microsoft.com/office/drawing/2014/chart" uri="{C3380CC4-5D6E-409C-BE32-E72D297353CC}">
              <c16:uniqueId val="{00000005-95E5-4644-9637-3E6A6CCC654C}"/>
            </c:ext>
          </c:extLst>
        </c:ser>
        <c:ser>
          <c:idx val="8"/>
          <c:order val="1"/>
          <c:marker>
            <c:symbol val="circle"/>
            <c:size val="10"/>
            <c:spPr>
              <a:noFill/>
              <a:ln w="25400">
                <a:solidFill>
                  <a:srgbClr val="FF0000"/>
                </a:solidFill>
              </a:ln>
            </c:spPr>
          </c:marker>
          <c:dPt>
            <c:idx val="0"/>
            <c:marker>
              <c:symbol val="circle"/>
              <c:size val="12"/>
              <c:spPr>
                <a:noFill/>
                <a:ln w="38100">
                  <a:solidFill>
                    <a:srgbClr val="FF0000"/>
                  </a:solidFill>
                </a:ln>
              </c:spPr>
            </c:marker>
            <c:bubble3D val="0"/>
            <c:extLst>
              <c:ext xmlns:c16="http://schemas.microsoft.com/office/drawing/2014/chart" uri="{C3380CC4-5D6E-409C-BE32-E72D297353CC}">
                <c16:uniqueId val="{00000006-95E5-4644-9637-3E6A6CCC654C}"/>
              </c:ext>
            </c:extLst>
          </c:dPt>
          <c:val>
            <c:numRef>
              <c:f>Haushalte!$J$36</c:f>
              <c:numCache>
                <c:formatCode>General</c:formatCode>
                <c:ptCount val="1"/>
                <c:pt idx="0">
                  <c:v>0</c:v>
                </c:pt>
              </c:numCache>
            </c:numRef>
          </c:val>
          <c:smooth val="0"/>
          <c:extLst>
            <c:ext xmlns:c16="http://schemas.microsoft.com/office/drawing/2014/chart" uri="{C3380CC4-5D6E-409C-BE32-E72D297353CC}">
              <c16:uniqueId val="{00000007-95E5-4644-9637-3E6A6CCC654C}"/>
            </c:ext>
          </c:extLst>
        </c:ser>
        <c:dLbls>
          <c:showLegendKey val="0"/>
          <c:showVal val="0"/>
          <c:showCatName val="0"/>
          <c:showSerName val="0"/>
          <c:showPercent val="0"/>
          <c:showBubbleSize val="0"/>
        </c:dLbls>
        <c:marker val="1"/>
        <c:smooth val="0"/>
        <c:axId val="183179136"/>
        <c:axId val="183180672"/>
      </c:lineChart>
      <c:catAx>
        <c:axId val="183179136"/>
        <c:scaling>
          <c:orientation val="minMax"/>
        </c:scaling>
        <c:delete val="1"/>
        <c:axPos val="b"/>
        <c:majorTickMark val="out"/>
        <c:minorTickMark val="none"/>
        <c:tickLblPos val="nextTo"/>
        <c:crossAx val="183180672"/>
        <c:crosses val="autoZero"/>
        <c:auto val="1"/>
        <c:lblAlgn val="ctr"/>
        <c:lblOffset val="100"/>
        <c:noMultiLvlLbl val="0"/>
      </c:catAx>
      <c:valAx>
        <c:axId val="183180672"/>
        <c:scaling>
          <c:orientation val="minMax"/>
          <c:max val="18"/>
          <c:min val="-268"/>
        </c:scaling>
        <c:delete val="0"/>
        <c:axPos val="l"/>
        <c:majorGridlines/>
        <c:numFmt formatCode="0" sourceLinked="1"/>
        <c:majorTickMark val="out"/>
        <c:minorTickMark val="none"/>
        <c:tickLblPos val="none"/>
        <c:crossAx val="183179136"/>
        <c:crosses val="autoZero"/>
        <c:crossBetween val="between"/>
        <c:majorUnit val="18"/>
      </c:valAx>
      <c:spPr>
        <a:solidFill>
          <a:schemeClr val="bg1"/>
        </a:solidFill>
      </c:spPr>
    </c:plotArea>
    <c:plotVisOnly val="0"/>
    <c:dispBlanksAs val="gap"/>
    <c:showDLblsOverMax val="0"/>
  </c:chart>
  <c:spPr>
    <a:solidFill>
      <a:schemeClr val="tx2">
        <a:lumMod val="20000"/>
        <a:lumOff val="80000"/>
      </a:schemeClr>
    </a:solidFill>
  </c:sp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
          <c:y val="0"/>
          <c:w val="1"/>
          <c:h val="0.99323181049069376"/>
        </c:manualLayout>
      </c:layout>
      <c:barChart>
        <c:barDir val="col"/>
        <c:grouping val="stacked"/>
        <c:varyColors val="0"/>
        <c:ser>
          <c:idx val="0"/>
          <c:order val="1"/>
          <c:tx>
            <c:strRef>
              <c:f>Haushalte!$V$33</c:f>
              <c:strCache>
                <c:ptCount val="1"/>
                <c:pt idx="0">
                  <c:v>mögliche Einsparung</c:v>
                </c:pt>
              </c:strCache>
            </c:strRef>
          </c:tx>
          <c:invertIfNegative val="0"/>
          <c:dPt>
            <c:idx val="0"/>
            <c:invertIfNegative val="0"/>
            <c:bubble3D val="0"/>
            <c:spPr>
              <a:solidFill>
                <a:schemeClr val="accent6">
                  <a:lumMod val="60000"/>
                  <a:lumOff val="40000"/>
                </a:schemeClr>
              </a:solidFill>
            </c:spPr>
            <c:extLst>
              <c:ext xmlns:c16="http://schemas.microsoft.com/office/drawing/2014/chart" uri="{C3380CC4-5D6E-409C-BE32-E72D297353CC}">
                <c16:uniqueId val="{00000001-E1EC-4125-BE84-D6D4BD98F7F6}"/>
              </c:ext>
            </c:extLst>
          </c:dPt>
          <c:val>
            <c:numRef>
              <c:f>Haushalte!$U$33</c:f>
              <c:numCache>
                <c:formatCode>0</c:formatCode>
                <c:ptCount val="1"/>
                <c:pt idx="0">
                  <c:v>0</c:v>
                </c:pt>
              </c:numCache>
            </c:numRef>
          </c:val>
          <c:extLst>
            <c:ext xmlns:c16="http://schemas.microsoft.com/office/drawing/2014/chart" uri="{C3380CC4-5D6E-409C-BE32-E72D297353CC}">
              <c16:uniqueId val="{00000002-E1EC-4125-BE84-D6D4BD98F7F6}"/>
            </c:ext>
          </c:extLst>
        </c:ser>
        <c:ser>
          <c:idx val="1"/>
          <c:order val="2"/>
          <c:tx>
            <c:strRef>
              <c:f>Haushalte!$V$36</c:f>
              <c:strCache>
                <c:ptCount val="1"/>
                <c:pt idx="0">
                  <c:v>Differenz</c:v>
                </c:pt>
              </c:strCache>
            </c:strRef>
          </c:tx>
          <c:invertIfNegative val="0"/>
          <c:dPt>
            <c:idx val="0"/>
            <c:invertIfNegative val="0"/>
            <c:bubble3D val="0"/>
            <c:spPr>
              <a:solidFill>
                <a:schemeClr val="accent2">
                  <a:lumMod val="75000"/>
                </a:schemeClr>
              </a:solidFill>
            </c:spPr>
            <c:extLst>
              <c:ext xmlns:c16="http://schemas.microsoft.com/office/drawing/2014/chart" uri="{C3380CC4-5D6E-409C-BE32-E72D297353CC}">
                <c16:uniqueId val="{00000004-E1EC-4125-BE84-D6D4BD98F7F6}"/>
              </c:ext>
            </c:extLst>
          </c:dPt>
          <c:val>
            <c:numRef>
              <c:f>Haushalte!$U$36</c:f>
              <c:numCache>
                <c:formatCode>0</c:formatCode>
                <c:ptCount val="1"/>
                <c:pt idx="0">
                  <c:v>-6900</c:v>
                </c:pt>
              </c:numCache>
            </c:numRef>
          </c:val>
          <c:extLst>
            <c:ext xmlns:c16="http://schemas.microsoft.com/office/drawing/2014/chart" uri="{C3380CC4-5D6E-409C-BE32-E72D297353CC}">
              <c16:uniqueId val="{00000005-E1EC-4125-BE84-D6D4BD98F7F6}"/>
            </c:ext>
          </c:extLst>
        </c:ser>
        <c:dLbls>
          <c:showLegendKey val="0"/>
          <c:showVal val="0"/>
          <c:showCatName val="0"/>
          <c:showSerName val="0"/>
          <c:showPercent val="0"/>
          <c:showBubbleSize val="0"/>
        </c:dLbls>
        <c:gapWidth val="150"/>
        <c:overlap val="100"/>
        <c:axId val="193581440"/>
        <c:axId val="193582976"/>
      </c:barChart>
      <c:lineChart>
        <c:grouping val="standard"/>
        <c:varyColors val="0"/>
        <c:ser>
          <c:idx val="8"/>
          <c:order val="0"/>
          <c:tx>
            <c:strRef>
              <c:f>Haushalte!$V$35</c:f>
              <c:strCache>
                <c:ptCount val="1"/>
                <c:pt idx="0">
                  <c:v>Grundverbrauch Durchschnitt ohne Sparmassnahmen</c:v>
                </c:pt>
              </c:strCache>
            </c:strRef>
          </c:tx>
          <c:marker>
            <c:symbol val="circle"/>
            <c:size val="10"/>
            <c:spPr>
              <a:noFill/>
              <a:ln w="25400">
                <a:solidFill>
                  <a:srgbClr val="FF0000"/>
                </a:solidFill>
              </a:ln>
            </c:spPr>
          </c:marker>
          <c:dPt>
            <c:idx val="0"/>
            <c:marker>
              <c:symbol val="circle"/>
              <c:size val="12"/>
              <c:spPr>
                <a:noFill/>
                <a:ln w="38100">
                  <a:solidFill>
                    <a:srgbClr val="FF0000"/>
                  </a:solidFill>
                </a:ln>
              </c:spPr>
            </c:marker>
            <c:bubble3D val="0"/>
            <c:extLst>
              <c:ext xmlns:c16="http://schemas.microsoft.com/office/drawing/2014/chart" uri="{C3380CC4-5D6E-409C-BE32-E72D297353CC}">
                <c16:uniqueId val="{00000006-E1EC-4125-BE84-D6D4BD98F7F6}"/>
              </c:ext>
            </c:extLst>
          </c:dPt>
          <c:val>
            <c:numRef>
              <c:f>Haushalte!$U$35</c:f>
              <c:numCache>
                <c:formatCode>0</c:formatCode>
                <c:ptCount val="1"/>
                <c:pt idx="0">
                  <c:v>0</c:v>
                </c:pt>
              </c:numCache>
            </c:numRef>
          </c:val>
          <c:smooth val="0"/>
          <c:extLst>
            <c:ext xmlns:c16="http://schemas.microsoft.com/office/drawing/2014/chart" uri="{C3380CC4-5D6E-409C-BE32-E72D297353CC}">
              <c16:uniqueId val="{00000007-E1EC-4125-BE84-D6D4BD98F7F6}"/>
            </c:ext>
          </c:extLst>
        </c:ser>
        <c:dLbls>
          <c:showLegendKey val="0"/>
          <c:showVal val="0"/>
          <c:showCatName val="0"/>
          <c:showSerName val="0"/>
          <c:showPercent val="0"/>
          <c:showBubbleSize val="0"/>
        </c:dLbls>
        <c:marker val="1"/>
        <c:smooth val="0"/>
        <c:axId val="193581440"/>
        <c:axId val="193582976"/>
      </c:lineChart>
      <c:catAx>
        <c:axId val="193581440"/>
        <c:scaling>
          <c:orientation val="minMax"/>
        </c:scaling>
        <c:delete val="1"/>
        <c:axPos val="b"/>
        <c:majorTickMark val="out"/>
        <c:minorTickMark val="none"/>
        <c:tickLblPos val="nextTo"/>
        <c:crossAx val="193582976"/>
        <c:crosses val="autoZero"/>
        <c:auto val="1"/>
        <c:lblAlgn val="ctr"/>
        <c:lblOffset val="100"/>
        <c:noMultiLvlLbl val="0"/>
      </c:catAx>
      <c:valAx>
        <c:axId val="193582976"/>
        <c:scaling>
          <c:orientation val="minMax"/>
          <c:max val="500"/>
        </c:scaling>
        <c:delete val="0"/>
        <c:axPos val="l"/>
        <c:majorGridlines/>
        <c:numFmt formatCode="0" sourceLinked="1"/>
        <c:majorTickMark val="out"/>
        <c:minorTickMark val="none"/>
        <c:tickLblPos val="none"/>
        <c:crossAx val="193581440"/>
        <c:crosses val="autoZero"/>
        <c:crossBetween val="between"/>
        <c:majorUnit val="1000"/>
      </c:valAx>
      <c:spPr>
        <a:solidFill>
          <a:schemeClr val="bg1"/>
        </a:solidFill>
      </c:spPr>
    </c:plotArea>
    <c:plotVisOnly val="0"/>
    <c:dispBlanksAs val="gap"/>
    <c:showDLblsOverMax val="0"/>
  </c:chart>
  <c:spPr>
    <a:solidFill>
      <a:schemeClr val="tx2">
        <a:lumMod val="20000"/>
        <a:lumOff val="80000"/>
      </a:schemeClr>
    </a:solidFill>
  </c:sp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trendline>
            <c:trendlineType val="linear"/>
            <c:dispRSqr val="0"/>
            <c:dispEq val="1"/>
            <c:trendlineLbl>
              <c:numFmt formatCode="General" sourceLinked="0"/>
            </c:trendlineLbl>
          </c:trendline>
          <c:xVal>
            <c:numRef>
              <c:f>Auswahltabellen!$I$5:$I$9</c:f>
              <c:numCache>
                <c:formatCode>General</c:formatCode>
                <c:ptCount val="5"/>
                <c:pt idx="0">
                  <c:v>5</c:v>
                </c:pt>
                <c:pt idx="1">
                  <c:v>4</c:v>
                </c:pt>
                <c:pt idx="2">
                  <c:v>3</c:v>
                </c:pt>
                <c:pt idx="3">
                  <c:v>2</c:v>
                </c:pt>
                <c:pt idx="4">
                  <c:v>1</c:v>
                </c:pt>
              </c:numCache>
            </c:numRef>
          </c:xVal>
          <c:yVal>
            <c:numRef>
              <c:f>Auswahltabellen!$N$5:$N$9</c:f>
              <c:numCache>
                <c:formatCode>General</c:formatCode>
                <c:ptCount val="5"/>
                <c:pt idx="0">
                  <c:v>1.6147974163241339</c:v>
                </c:pt>
                <c:pt idx="1">
                  <c:v>1.6595380667236954</c:v>
                </c:pt>
                <c:pt idx="2">
                  <c:v>1.737492149884865</c:v>
                </c:pt>
                <c:pt idx="3">
                  <c:v>1.8598382749326146</c:v>
                </c:pt>
                <c:pt idx="4">
                  <c:v>2.0817562452687359</c:v>
                </c:pt>
              </c:numCache>
            </c:numRef>
          </c:yVal>
          <c:smooth val="0"/>
          <c:extLst>
            <c:ext xmlns:c16="http://schemas.microsoft.com/office/drawing/2014/chart" uri="{C3380CC4-5D6E-409C-BE32-E72D297353CC}">
              <c16:uniqueId val="{00000000-3241-4F06-993B-2900B470DCA6}"/>
            </c:ext>
          </c:extLst>
        </c:ser>
        <c:dLbls>
          <c:showLegendKey val="0"/>
          <c:showVal val="0"/>
          <c:showCatName val="0"/>
          <c:showSerName val="0"/>
          <c:showPercent val="0"/>
          <c:showBubbleSize val="0"/>
        </c:dLbls>
        <c:axId val="193661568"/>
        <c:axId val="196108672"/>
      </c:scatterChart>
      <c:valAx>
        <c:axId val="193661568"/>
        <c:scaling>
          <c:orientation val="minMax"/>
        </c:scaling>
        <c:delete val="0"/>
        <c:axPos val="b"/>
        <c:numFmt formatCode="General" sourceLinked="1"/>
        <c:majorTickMark val="out"/>
        <c:minorTickMark val="none"/>
        <c:tickLblPos val="nextTo"/>
        <c:crossAx val="196108672"/>
        <c:crosses val="autoZero"/>
        <c:crossBetween val="midCat"/>
      </c:valAx>
      <c:valAx>
        <c:axId val="196108672"/>
        <c:scaling>
          <c:orientation val="minMax"/>
        </c:scaling>
        <c:delete val="0"/>
        <c:axPos val="l"/>
        <c:majorGridlines/>
        <c:numFmt formatCode="General" sourceLinked="1"/>
        <c:majorTickMark val="out"/>
        <c:minorTickMark val="none"/>
        <c:tickLblPos val="nextTo"/>
        <c:crossAx val="193661568"/>
        <c:crosses val="autoZero"/>
        <c:crossBetween val="midCat"/>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35.jpg"/></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21.emf"/><Relationship Id="rId18" Type="http://schemas.openxmlformats.org/officeDocument/2006/relationships/image" Target="../media/image16.emf"/><Relationship Id="rId26" Type="http://schemas.openxmlformats.org/officeDocument/2006/relationships/image" Target="../media/image8.emf"/><Relationship Id="rId3" Type="http://schemas.openxmlformats.org/officeDocument/2006/relationships/image" Target="../media/image31.emf"/><Relationship Id="rId21" Type="http://schemas.openxmlformats.org/officeDocument/2006/relationships/image" Target="../media/image13.emf"/><Relationship Id="rId34" Type="http://schemas.openxmlformats.org/officeDocument/2006/relationships/image" Target="../media/image34.emf"/><Relationship Id="rId7" Type="http://schemas.openxmlformats.org/officeDocument/2006/relationships/image" Target="../media/image27.emf"/><Relationship Id="rId12" Type="http://schemas.openxmlformats.org/officeDocument/2006/relationships/image" Target="../media/image22.emf"/><Relationship Id="rId17" Type="http://schemas.openxmlformats.org/officeDocument/2006/relationships/image" Target="../media/image17.emf"/><Relationship Id="rId25" Type="http://schemas.openxmlformats.org/officeDocument/2006/relationships/image" Target="../media/image9.emf"/><Relationship Id="rId33" Type="http://schemas.openxmlformats.org/officeDocument/2006/relationships/image" Target="../media/image1.emf"/><Relationship Id="rId2" Type="http://schemas.openxmlformats.org/officeDocument/2006/relationships/image" Target="../media/image32.emf"/><Relationship Id="rId16" Type="http://schemas.openxmlformats.org/officeDocument/2006/relationships/image" Target="../media/image18.emf"/><Relationship Id="rId20" Type="http://schemas.openxmlformats.org/officeDocument/2006/relationships/image" Target="../media/image14.emf"/><Relationship Id="rId29" Type="http://schemas.openxmlformats.org/officeDocument/2006/relationships/image" Target="../media/image5.emf"/><Relationship Id="rId1" Type="http://schemas.openxmlformats.org/officeDocument/2006/relationships/image" Target="../media/image33.emf"/><Relationship Id="rId6" Type="http://schemas.openxmlformats.org/officeDocument/2006/relationships/image" Target="../media/image28.emf"/><Relationship Id="rId11" Type="http://schemas.openxmlformats.org/officeDocument/2006/relationships/image" Target="../media/image23.emf"/><Relationship Id="rId24" Type="http://schemas.openxmlformats.org/officeDocument/2006/relationships/image" Target="../media/image10.emf"/><Relationship Id="rId32" Type="http://schemas.openxmlformats.org/officeDocument/2006/relationships/image" Target="../media/image2.emf"/><Relationship Id="rId5" Type="http://schemas.openxmlformats.org/officeDocument/2006/relationships/image" Target="../media/image29.emf"/><Relationship Id="rId15" Type="http://schemas.openxmlformats.org/officeDocument/2006/relationships/image" Target="../media/image19.emf"/><Relationship Id="rId23" Type="http://schemas.openxmlformats.org/officeDocument/2006/relationships/image" Target="../media/image11.emf"/><Relationship Id="rId28" Type="http://schemas.openxmlformats.org/officeDocument/2006/relationships/image" Target="../media/image6.emf"/><Relationship Id="rId10" Type="http://schemas.openxmlformats.org/officeDocument/2006/relationships/image" Target="../media/image24.emf"/><Relationship Id="rId19" Type="http://schemas.openxmlformats.org/officeDocument/2006/relationships/image" Target="../media/image15.emf"/><Relationship Id="rId31" Type="http://schemas.openxmlformats.org/officeDocument/2006/relationships/image" Target="../media/image3.emf"/><Relationship Id="rId4" Type="http://schemas.openxmlformats.org/officeDocument/2006/relationships/image" Target="../media/image30.emf"/><Relationship Id="rId9" Type="http://schemas.openxmlformats.org/officeDocument/2006/relationships/image" Target="../media/image25.emf"/><Relationship Id="rId14" Type="http://schemas.openxmlformats.org/officeDocument/2006/relationships/image" Target="../media/image20.emf"/><Relationship Id="rId22" Type="http://schemas.openxmlformats.org/officeDocument/2006/relationships/image" Target="../media/image12.emf"/><Relationship Id="rId27" Type="http://schemas.openxmlformats.org/officeDocument/2006/relationships/image" Target="../media/image7.emf"/><Relationship Id="rId30"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6</xdr:col>
      <xdr:colOff>476250</xdr:colOff>
      <xdr:row>30</xdr:row>
      <xdr:rowOff>95249</xdr:rowOff>
    </xdr:from>
    <xdr:to>
      <xdr:col>6</xdr:col>
      <xdr:colOff>771525</xdr:colOff>
      <xdr:row>45</xdr:row>
      <xdr:rowOff>66674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19049</xdr:colOff>
      <xdr:row>28</xdr:row>
      <xdr:rowOff>28575</xdr:rowOff>
    </xdr:from>
    <xdr:to>
      <xdr:col>5</xdr:col>
      <xdr:colOff>200023</xdr:colOff>
      <xdr:row>28</xdr:row>
      <xdr:rowOff>209551</xdr:rowOff>
    </xdr:to>
    <xdr:sp macro="" textlink="">
      <xdr:nvSpPr>
        <xdr:cNvPr id="3" name="Flussdiagramm: Verbindungsstelle 2"/>
        <xdr:cNvSpPr/>
      </xdr:nvSpPr>
      <xdr:spPr>
        <a:xfrm flipH="1">
          <a:off x="6524624" y="4895850"/>
          <a:ext cx="180974" cy="180976"/>
        </a:xfrm>
        <a:prstGeom prst="flowChartConnector">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5</xdr:col>
      <xdr:colOff>19050</xdr:colOff>
      <xdr:row>29</xdr:row>
      <xdr:rowOff>28575</xdr:rowOff>
    </xdr:from>
    <xdr:to>
      <xdr:col>5</xdr:col>
      <xdr:colOff>200025</xdr:colOff>
      <xdr:row>30</xdr:row>
      <xdr:rowOff>47625</xdr:rowOff>
    </xdr:to>
    <xdr:sp macro="" textlink="">
      <xdr:nvSpPr>
        <xdr:cNvPr id="6" name="Flussdiagramm: Verbindungsstelle 5"/>
        <xdr:cNvSpPr/>
      </xdr:nvSpPr>
      <xdr:spPr>
        <a:xfrm>
          <a:off x="6524625" y="5124450"/>
          <a:ext cx="180975" cy="180975"/>
        </a:xfrm>
        <a:prstGeom prst="flowChartConnector">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17</xdr:col>
      <xdr:colOff>428625</xdr:colOff>
      <xdr:row>30</xdr:row>
      <xdr:rowOff>19051</xdr:rowOff>
    </xdr:from>
    <xdr:to>
      <xdr:col>17</xdr:col>
      <xdr:colOff>723900</xdr:colOff>
      <xdr:row>44</xdr:row>
      <xdr:rowOff>161926</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847725</xdr:colOff>
      <xdr:row>26</xdr:row>
      <xdr:rowOff>9525</xdr:rowOff>
    </xdr:from>
    <xdr:to>
      <xdr:col>14</xdr:col>
      <xdr:colOff>1019175</xdr:colOff>
      <xdr:row>27</xdr:row>
      <xdr:rowOff>0</xdr:rowOff>
    </xdr:to>
    <xdr:sp macro="" textlink="">
      <xdr:nvSpPr>
        <xdr:cNvPr id="7" name="Flussdiagramm: Verbindungsstelle 6"/>
        <xdr:cNvSpPr/>
      </xdr:nvSpPr>
      <xdr:spPr>
        <a:xfrm>
          <a:off x="16802100" y="4543425"/>
          <a:ext cx="171450" cy="161925"/>
        </a:xfrm>
        <a:prstGeom prst="flowChartConnector">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mc:AlternateContent xmlns:mc="http://schemas.openxmlformats.org/markup-compatibility/2006">
    <mc:Choice xmlns:a14="http://schemas.microsoft.com/office/drawing/2010/main" Requires="a14">
      <xdr:twoCellAnchor editAs="oneCell">
        <xdr:from>
          <xdr:col>4</xdr:col>
          <xdr:colOff>9525</xdr:colOff>
          <xdr:row>34</xdr:row>
          <xdr:rowOff>190500</xdr:rowOff>
        </xdr:from>
        <xdr:to>
          <xdr:col>5</xdr:col>
          <xdr:colOff>9525</xdr:colOff>
          <xdr:row>35</xdr:row>
          <xdr:rowOff>190500</xdr:rowOff>
        </xdr:to>
        <xdr:sp macro="" textlink="">
          <xdr:nvSpPr>
            <xdr:cNvPr id="1028" name="OptionButton1" hidden="1">
              <a:extLst>
                <a:ext uri="{63B3BB69-23CF-44E3-9099-C40C66FF867C}">
                  <a14:compatExt spid="_x0000_s10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34</xdr:row>
          <xdr:rowOff>190500</xdr:rowOff>
        </xdr:from>
        <xdr:to>
          <xdr:col>6</xdr:col>
          <xdr:colOff>9525</xdr:colOff>
          <xdr:row>35</xdr:row>
          <xdr:rowOff>190500</xdr:rowOff>
        </xdr:to>
        <xdr:sp macro="" textlink="">
          <xdr:nvSpPr>
            <xdr:cNvPr id="1029" name="OptionButton2" hidden="1">
              <a:extLst>
                <a:ext uri="{63B3BB69-23CF-44E3-9099-C40C66FF867C}">
                  <a14:compatExt spid="_x0000_s10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36</xdr:row>
          <xdr:rowOff>0</xdr:rowOff>
        </xdr:from>
        <xdr:to>
          <xdr:col>5</xdr:col>
          <xdr:colOff>9525</xdr:colOff>
          <xdr:row>37</xdr:row>
          <xdr:rowOff>0</xdr:rowOff>
        </xdr:to>
        <xdr:sp macro="" textlink="">
          <xdr:nvSpPr>
            <xdr:cNvPr id="1030" name="OptionButton3" hidden="1">
              <a:extLst>
                <a:ext uri="{63B3BB69-23CF-44E3-9099-C40C66FF867C}">
                  <a14:compatExt spid="_x0000_s10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36</xdr:row>
          <xdr:rowOff>0</xdr:rowOff>
        </xdr:from>
        <xdr:to>
          <xdr:col>6</xdr:col>
          <xdr:colOff>9525</xdr:colOff>
          <xdr:row>37</xdr:row>
          <xdr:rowOff>0</xdr:rowOff>
        </xdr:to>
        <xdr:sp macro="" textlink="">
          <xdr:nvSpPr>
            <xdr:cNvPr id="1031" name="OptionButton4" hidden="1">
              <a:extLst>
                <a:ext uri="{63B3BB69-23CF-44E3-9099-C40C66FF867C}">
                  <a14:compatExt spid="_x0000_s10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37</xdr:row>
          <xdr:rowOff>0</xdr:rowOff>
        </xdr:from>
        <xdr:to>
          <xdr:col>5</xdr:col>
          <xdr:colOff>9525</xdr:colOff>
          <xdr:row>38</xdr:row>
          <xdr:rowOff>0</xdr:rowOff>
        </xdr:to>
        <xdr:sp macro="" textlink="">
          <xdr:nvSpPr>
            <xdr:cNvPr id="1032" name="OptionButton5" hidden="1">
              <a:extLst>
                <a:ext uri="{63B3BB69-23CF-44E3-9099-C40C66FF867C}">
                  <a14:compatExt spid="_x0000_s10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37</xdr:row>
          <xdr:rowOff>0</xdr:rowOff>
        </xdr:from>
        <xdr:to>
          <xdr:col>6</xdr:col>
          <xdr:colOff>9525</xdr:colOff>
          <xdr:row>38</xdr:row>
          <xdr:rowOff>0</xdr:rowOff>
        </xdr:to>
        <xdr:sp macro="" textlink="">
          <xdr:nvSpPr>
            <xdr:cNvPr id="1033" name="OptionButton6" hidden="1">
              <a:extLst>
                <a:ext uri="{63B3BB69-23CF-44E3-9099-C40C66FF867C}">
                  <a14:compatExt spid="_x0000_s10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38</xdr:row>
          <xdr:rowOff>0</xdr:rowOff>
        </xdr:from>
        <xdr:to>
          <xdr:col>5</xdr:col>
          <xdr:colOff>9525</xdr:colOff>
          <xdr:row>39</xdr:row>
          <xdr:rowOff>0</xdr:rowOff>
        </xdr:to>
        <xdr:sp macro="" textlink="">
          <xdr:nvSpPr>
            <xdr:cNvPr id="1034" name="OptionButton7" hidden="1">
              <a:extLst>
                <a:ext uri="{63B3BB69-23CF-44E3-9099-C40C66FF867C}">
                  <a14:compatExt spid="_x0000_s10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38</xdr:row>
          <xdr:rowOff>0</xdr:rowOff>
        </xdr:from>
        <xdr:to>
          <xdr:col>6</xdr:col>
          <xdr:colOff>9525</xdr:colOff>
          <xdr:row>39</xdr:row>
          <xdr:rowOff>0</xdr:rowOff>
        </xdr:to>
        <xdr:sp macro="" textlink="">
          <xdr:nvSpPr>
            <xdr:cNvPr id="1035" name="OptionButton8" hidden="1">
              <a:extLst>
                <a:ext uri="{63B3BB69-23CF-44E3-9099-C40C66FF867C}">
                  <a14:compatExt spid="_x0000_s10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39</xdr:row>
          <xdr:rowOff>0</xdr:rowOff>
        </xdr:from>
        <xdr:to>
          <xdr:col>5</xdr:col>
          <xdr:colOff>9525</xdr:colOff>
          <xdr:row>40</xdr:row>
          <xdr:rowOff>0</xdr:rowOff>
        </xdr:to>
        <xdr:sp macro="" textlink="">
          <xdr:nvSpPr>
            <xdr:cNvPr id="1036" name="OptionButton9" hidden="1">
              <a:extLst>
                <a:ext uri="{63B3BB69-23CF-44E3-9099-C40C66FF867C}">
                  <a14:compatExt spid="_x0000_s10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39</xdr:row>
          <xdr:rowOff>0</xdr:rowOff>
        </xdr:from>
        <xdr:to>
          <xdr:col>6</xdr:col>
          <xdr:colOff>9525</xdr:colOff>
          <xdr:row>40</xdr:row>
          <xdr:rowOff>0</xdr:rowOff>
        </xdr:to>
        <xdr:sp macro="" textlink="">
          <xdr:nvSpPr>
            <xdr:cNvPr id="1037" name="OptionButton10" hidden="1">
              <a:extLst>
                <a:ext uri="{63B3BB69-23CF-44E3-9099-C40C66FF867C}">
                  <a14:compatExt spid="_x0000_s10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40</xdr:row>
          <xdr:rowOff>0</xdr:rowOff>
        </xdr:from>
        <xdr:to>
          <xdr:col>5</xdr:col>
          <xdr:colOff>9525</xdr:colOff>
          <xdr:row>41</xdr:row>
          <xdr:rowOff>0</xdr:rowOff>
        </xdr:to>
        <xdr:sp macro="" textlink="">
          <xdr:nvSpPr>
            <xdr:cNvPr id="1038" name="OptionButton11" hidden="1">
              <a:extLst>
                <a:ext uri="{63B3BB69-23CF-44E3-9099-C40C66FF867C}">
                  <a14:compatExt spid="_x0000_s10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40</xdr:row>
          <xdr:rowOff>0</xdr:rowOff>
        </xdr:from>
        <xdr:to>
          <xdr:col>6</xdr:col>
          <xdr:colOff>9525</xdr:colOff>
          <xdr:row>41</xdr:row>
          <xdr:rowOff>0</xdr:rowOff>
        </xdr:to>
        <xdr:sp macro="" textlink="">
          <xdr:nvSpPr>
            <xdr:cNvPr id="1039" name="OptionButton12" hidden="1">
              <a:extLst>
                <a:ext uri="{63B3BB69-23CF-44E3-9099-C40C66FF867C}">
                  <a14:compatExt spid="_x0000_s10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37</xdr:row>
          <xdr:rowOff>0</xdr:rowOff>
        </xdr:from>
        <xdr:to>
          <xdr:col>15</xdr:col>
          <xdr:colOff>523875</xdr:colOff>
          <xdr:row>38</xdr:row>
          <xdr:rowOff>0</xdr:rowOff>
        </xdr:to>
        <xdr:sp macro="" textlink="">
          <xdr:nvSpPr>
            <xdr:cNvPr id="1041" name="OptionButton13" hidden="1">
              <a:extLst>
                <a:ext uri="{63B3BB69-23CF-44E3-9099-C40C66FF867C}">
                  <a14:compatExt spid="_x0000_s10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37</xdr:row>
          <xdr:rowOff>0</xdr:rowOff>
        </xdr:from>
        <xdr:to>
          <xdr:col>16</xdr:col>
          <xdr:colOff>523875</xdr:colOff>
          <xdr:row>38</xdr:row>
          <xdr:rowOff>0</xdr:rowOff>
        </xdr:to>
        <xdr:sp macro="" textlink="">
          <xdr:nvSpPr>
            <xdr:cNvPr id="1042" name="OptionButton14" hidden="1">
              <a:extLst>
                <a:ext uri="{63B3BB69-23CF-44E3-9099-C40C66FF867C}">
                  <a14:compatExt spid="_x0000_s10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38</xdr:row>
          <xdr:rowOff>0</xdr:rowOff>
        </xdr:from>
        <xdr:to>
          <xdr:col>15</xdr:col>
          <xdr:colOff>523875</xdr:colOff>
          <xdr:row>39</xdr:row>
          <xdr:rowOff>0</xdr:rowOff>
        </xdr:to>
        <xdr:sp macro="" textlink="">
          <xdr:nvSpPr>
            <xdr:cNvPr id="1043" name="OptionButton15" hidden="1">
              <a:extLst>
                <a:ext uri="{63B3BB69-23CF-44E3-9099-C40C66FF867C}">
                  <a14:compatExt spid="_x0000_s10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38</xdr:row>
          <xdr:rowOff>0</xdr:rowOff>
        </xdr:from>
        <xdr:to>
          <xdr:col>16</xdr:col>
          <xdr:colOff>523875</xdr:colOff>
          <xdr:row>39</xdr:row>
          <xdr:rowOff>0</xdr:rowOff>
        </xdr:to>
        <xdr:sp macro="" textlink="">
          <xdr:nvSpPr>
            <xdr:cNvPr id="1044" name="OptionButton16" hidden="1">
              <a:extLst>
                <a:ext uri="{63B3BB69-23CF-44E3-9099-C40C66FF867C}">
                  <a14:compatExt spid="_x0000_s10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39</xdr:row>
          <xdr:rowOff>0</xdr:rowOff>
        </xdr:from>
        <xdr:to>
          <xdr:col>15</xdr:col>
          <xdr:colOff>523875</xdr:colOff>
          <xdr:row>40</xdr:row>
          <xdr:rowOff>0</xdr:rowOff>
        </xdr:to>
        <xdr:sp macro="" textlink="">
          <xdr:nvSpPr>
            <xdr:cNvPr id="1045" name="OptionButton17" hidden="1">
              <a:extLst>
                <a:ext uri="{63B3BB69-23CF-44E3-9099-C40C66FF867C}">
                  <a14:compatExt spid="_x0000_s10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39</xdr:row>
          <xdr:rowOff>0</xdr:rowOff>
        </xdr:from>
        <xdr:to>
          <xdr:col>16</xdr:col>
          <xdr:colOff>523875</xdr:colOff>
          <xdr:row>40</xdr:row>
          <xdr:rowOff>0</xdr:rowOff>
        </xdr:to>
        <xdr:sp macro="" textlink="">
          <xdr:nvSpPr>
            <xdr:cNvPr id="1046" name="OptionButton18" hidden="1">
              <a:extLst>
                <a:ext uri="{63B3BB69-23CF-44E3-9099-C40C66FF867C}">
                  <a14:compatExt spid="_x0000_s10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40</xdr:row>
          <xdr:rowOff>0</xdr:rowOff>
        </xdr:from>
        <xdr:to>
          <xdr:col>15</xdr:col>
          <xdr:colOff>523875</xdr:colOff>
          <xdr:row>41</xdr:row>
          <xdr:rowOff>0</xdr:rowOff>
        </xdr:to>
        <xdr:sp macro="" textlink="">
          <xdr:nvSpPr>
            <xdr:cNvPr id="1047" name="OptionButton19" hidden="1">
              <a:extLst>
                <a:ext uri="{63B3BB69-23CF-44E3-9099-C40C66FF867C}">
                  <a14:compatExt spid="_x0000_s10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40</xdr:row>
          <xdr:rowOff>0</xdr:rowOff>
        </xdr:from>
        <xdr:to>
          <xdr:col>16</xdr:col>
          <xdr:colOff>523875</xdr:colOff>
          <xdr:row>41</xdr:row>
          <xdr:rowOff>0</xdr:rowOff>
        </xdr:to>
        <xdr:sp macro="" textlink="">
          <xdr:nvSpPr>
            <xdr:cNvPr id="1048" name="OptionButton20" hidden="1">
              <a:extLst>
                <a:ext uri="{63B3BB69-23CF-44E3-9099-C40C66FF867C}">
                  <a14:compatExt spid="_x0000_s10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41</xdr:row>
          <xdr:rowOff>0</xdr:rowOff>
        </xdr:from>
        <xdr:to>
          <xdr:col>15</xdr:col>
          <xdr:colOff>523875</xdr:colOff>
          <xdr:row>42</xdr:row>
          <xdr:rowOff>0</xdr:rowOff>
        </xdr:to>
        <xdr:sp macro="" textlink="">
          <xdr:nvSpPr>
            <xdr:cNvPr id="1049" name="OptionButton21" hidden="1">
              <a:extLst>
                <a:ext uri="{63B3BB69-23CF-44E3-9099-C40C66FF867C}">
                  <a14:compatExt spid="_x0000_s1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41</xdr:row>
          <xdr:rowOff>0</xdr:rowOff>
        </xdr:from>
        <xdr:to>
          <xdr:col>16</xdr:col>
          <xdr:colOff>523875</xdr:colOff>
          <xdr:row>42</xdr:row>
          <xdr:rowOff>0</xdr:rowOff>
        </xdr:to>
        <xdr:sp macro="" textlink="">
          <xdr:nvSpPr>
            <xdr:cNvPr id="1050" name="OptionButton22" hidden="1">
              <a:extLst>
                <a:ext uri="{63B3BB69-23CF-44E3-9099-C40C66FF867C}">
                  <a14:compatExt spid="_x0000_s1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42</xdr:row>
          <xdr:rowOff>0</xdr:rowOff>
        </xdr:from>
        <xdr:to>
          <xdr:col>15</xdr:col>
          <xdr:colOff>523875</xdr:colOff>
          <xdr:row>43</xdr:row>
          <xdr:rowOff>0</xdr:rowOff>
        </xdr:to>
        <xdr:sp macro="" textlink="">
          <xdr:nvSpPr>
            <xdr:cNvPr id="1051" name="OptionButton23" hidden="1">
              <a:extLst>
                <a:ext uri="{63B3BB69-23CF-44E3-9099-C40C66FF867C}">
                  <a14:compatExt spid="_x0000_s1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42</xdr:row>
          <xdr:rowOff>0</xdr:rowOff>
        </xdr:from>
        <xdr:to>
          <xdr:col>16</xdr:col>
          <xdr:colOff>523875</xdr:colOff>
          <xdr:row>43</xdr:row>
          <xdr:rowOff>0</xdr:rowOff>
        </xdr:to>
        <xdr:sp macro="" textlink="">
          <xdr:nvSpPr>
            <xdr:cNvPr id="1052" name="OptionButton24" hidden="1">
              <a:extLst>
                <a:ext uri="{63B3BB69-23CF-44E3-9099-C40C66FF867C}">
                  <a14:compatExt spid="_x0000_s10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43</xdr:row>
          <xdr:rowOff>0</xdr:rowOff>
        </xdr:from>
        <xdr:to>
          <xdr:col>15</xdr:col>
          <xdr:colOff>523875</xdr:colOff>
          <xdr:row>44</xdr:row>
          <xdr:rowOff>0</xdr:rowOff>
        </xdr:to>
        <xdr:sp macro="" textlink="">
          <xdr:nvSpPr>
            <xdr:cNvPr id="1053" name="OptionButton25" hidden="1">
              <a:extLst>
                <a:ext uri="{63B3BB69-23CF-44E3-9099-C40C66FF867C}">
                  <a14:compatExt spid="_x0000_s10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43</xdr:row>
          <xdr:rowOff>0</xdr:rowOff>
        </xdr:from>
        <xdr:to>
          <xdr:col>16</xdr:col>
          <xdr:colOff>523875</xdr:colOff>
          <xdr:row>44</xdr:row>
          <xdr:rowOff>0</xdr:rowOff>
        </xdr:to>
        <xdr:sp macro="" textlink="">
          <xdr:nvSpPr>
            <xdr:cNvPr id="1054" name="OptionButton26" hidden="1">
              <a:extLst>
                <a:ext uri="{63B3BB69-23CF-44E3-9099-C40C66FF867C}">
                  <a14:compatExt spid="_x0000_s10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44</xdr:row>
          <xdr:rowOff>0</xdr:rowOff>
        </xdr:from>
        <xdr:to>
          <xdr:col>15</xdr:col>
          <xdr:colOff>523875</xdr:colOff>
          <xdr:row>45</xdr:row>
          <xdr:rowOff>0</xdr:rowOff>
        </xdr:to>
        <xdr:sp macro="" textlink="">
          <xdr:nvSpPr>
            <xdr:cNvPr id="1055" name="OptionButton27" hidden="1">
              <a:extLst>
                <a:ext uri="{63B3BB69-23CF-44E3-9099-C40C66FF867C}">
                  <a14:compatExt spid="_x0000_s10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44</xdr:row>
          <xdr:rowOff>0</xdr:rowOff>
        </xdr:from>
        <xdr:to>
          <xdr:col>16</xdr:col>
          <xdr:colOff>523875</xdr:colOff>
          <xdr:row>45</xdr:row>
          <xdr:rowOff>0</xdr:rowOff>
        </xdr:to>
        <xdr:sp macro="" textlink="">
          <xdr:nvSpPr>
            <xdr:cNvPr id="1056" name="OptionButton28" hidden="1">
              <a:extLst>
                <a:ext uri="{63B3BB69-23CF-44E3-9099-C40C66FF867C}">
                  <a14:compatExt spid="_x0000_s10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44</xdr:row>
          <xdr:rowOff>0</xdr:rowOff>
        </xdr:from>
        <xdr:to>
          <xdr:col>15</xdr:col>
          <xdr:colOff>523875</xdr:colOff>
          <xdr:row>45</xdr:row>
          <xdr:rowOff>0</xdr:rowOff>
        </xdr:to>
        <xdr:sp macro="" textlink="">
          <xdr:nvSpPr>
            <xdr:cNvPr id="1057" name="OptionButton29" hidden="1">
              <a:extLst>
                <a:ext uri="{63B3BB69-23CF-44E3-9099-C40C66FF867C}">
                  <a14:compatExt spid="_x0000_s10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45</xdr:row>
          <xdr:rowOff>0</xdr:rowOff>
        </xdr:from>
        <xdr:to>
          <xdr:col>15</xdr:col>
          <xdr:colOff>523875</xdr:colOff>
          <xdr:row>46</xdr:row>
          <xdr:rowOff>0</xdr:rowOff>
        </xdr:to>
        <xdr:sp macro="" textlink="">
          <xdr:nvSpPr>
            <xdr:cNvPr id="1059" name="OptionButton31" hidden="1">
              <a:extLst>
                <a:ext uri="{63B3BB69-23CF-44E3-9099-C40C66FF867C}">
                  <a14:compatExt spid="_x0000_s10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46</xdr:row>
          <xdr:rowOff>0</xdr:rowOff>
        </xdr:from>
        <xdr:to>
          <xdr:col>15</xdr:col>
          <xdr:colOff>523875</xdr:colOff>
          <xdr:row>47</xdr:row>
          <xdr:rowOff>0</xdr:rowOff>
        </xdr:to>
        <xdr:sp macro="" textlink="">
          <xdr:nvSpPr>
            <xdr:cNvPr id="1061" name="OptionButton33" hidden="1">
              <a:extLst>
                <a:ext uri="{63B3BB69-23CF-44E3-9099-C40C66FF867C}">
                  <a14:compatExt spid="_x0000_s10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33</xdr:row>
          <xdr:rowOff>28575</xdr:rowOff>
        </xdr:from>
        <xdr:to>
          <xdr:col>15</xdr:col>
          <xdr:colOff>28575</xdr:colOff>
          <xdr:row>34</xdr:row>
          <xdr:rowOff>19050</xdr:rowOff>
        </xdr:to>
        <xdr:sp macro="" textlink="">
          <xdr:nvSpPr>
            <xdr:cNvPr id="1064" name="OptionButton32" hidden="1">
              <a:extLst>
                <a:ext uri="{63B3BB69-23CF-44E3-9099-C40C66FF867C}">
                  <a14:compatExt spid="_x0000_s10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28575</xdr:rowOff>
        </xdr:from>
        <xdr:to>
          <xdr:col>17</xdr:col>
          <xdr:colOff>28575</xdr:colOff>
          <xdr:row>34</xdr:row>
          <xdr:rowOff>19050</xdr:rowOff>
        </xdr:to>
        <xdr:sp macro="" textlink="">
          <xdr:nvSpPr>
            <xdr:cNvPr id="1065" name="OptionButton34" hidden="1">
              <a:extLst>
                <a:ext uri="{63B3BB69-23CF-44E3-9099-C40C66FF867C}">
                  <a14:compatExt spid="_x0000_s10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45</xdr:row>
          <xdr:rowOff>9525</xdr:rowOff>
        </xdr:from>
        <xdr:to>
          <xdr:col>16</xdr:col>
          <xdr:colOff>523875</xdr:colOff>
          <xdr:row>47</xdr:row>
          <xdr:rowOff>9525</xdr:rowOff>
        </xdr:to>
        <xdr:sp macro="" textlink="">
          <xdr:nvSpPr>
            <xdr:cNvPr id="1066" name="OptionButton35" hidden="1">
              <a:extLst>
                <a:ext uri="{63B3BB69-23CF-44E3-9099-C40C66FF867C}">
                  <a14:compatExt spid="_x0000_s10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466725</xdr:colOff>
      <xdr:row>59</xdr:row>
      <xdr:rowOff>9525</xdr:rowOff>
    </xdr:from>
    <xdr:to>
      <xdr:col>12</xdr:col>
      <xdr:colOff>561975</xdr:colOff>
      <xdr:row>78</xdr:row>
      <xdr:rowOff>152400</xdr:rowOff>
    </xdr:to>
    <xdr:pic>
      <xdr:nvPicPr>
        <xdr:cNvPr id="3" name="Grafik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2025" y="10487025"/>
          <a:ext cx="8572500" cy="32194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366712</xdr:colOff>
      <xdr:row>12</xdr:row>
      <xdr:rowOff>85725</xdr:rowOff>
    </xdr:from>
    <xdr:to>
      <xdr:col>16</xdr:col>
      <xdr:colOff>366712</xdr:colOff>
      <xdr:row>29</xdr:row>
      <xdr:rowOff>76200</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ukas.grauwiler@lu.ch" TargetMode="External"/></Relationships>
</file>

<file path=xl/worksheets/_rels/sheet2.xml.rels><?xml version="1.0" encoding="UTF-8" standalone="yes"?>
<Relationships xmlns="http://schemas.openxmlformats.org/package/2006/relationships"><Relationship Id="rId13" Type="http://schemas.openxmlformats.org/officeDocument/2006/relationships/control" Target="../activeX/activeX5.xml"/><Relationship Id="rId18" Type="http://schemas.openxmlformats.org/officeDocument/2006/relationships/image" Target="../media/image7.emf"/><Relationship Id="rId26" Type="http://schemas.openxmlformats.org/officeDocument/2006/relationships/image" Target="../media/image11.emf"/><Relationship Id="rId39" Type="http://schemas.openxmlformats.org/officeDocument/2006/relationships/control" Target="../activeX/activeX18.xml"/><Relationship Id="rId21" Type="http://schemas.openxmlformats.org/officeDocument/2006/relationships/control" Target="../activeX/activeX9.xml"/><Relationship Id="rId34" Type="http://schemas.openxmlformats.org/officeDocument/2006/relationships/image" Target="../media/image15.emf"/><Relationship Id="rId42" Type="http://schemas.openxmlformats.org/officeDocument/2006/relationships/image" Target="../media/image19.emf"/><Relationship Id="rId47" Type="http://schemas.openxmlformats.org/officeDocument/2006/relationships/control" Target="../activeX/activeX22.xml"/><Relationship Id="rId50" Type="http://schemas.openxmlformats.org/officeDocument/2006/relationships/image" Target="../media/image23.emf"/><Relationship Id="rId55" Type="http://schemas.openxmlformats.org/officeDocument/2006/relationships/control" Target="../activeX/activeX26.xml"/><Relationship Id="rId63" Type="http://schemas.openxmlformats.org/officeDocument/2006/relationships/control" Target="../activeX/activeX30.xml"/><Relationship Id="rId68" Type="http://schemas.openxmlformats.org/officeDocument/2006/relationships/image" Target="../media/image32.emf"/><Relationship Id="rId7" Type="http://schemas.openxmlformats.org/officeDocument/2006/relationships/control" Target="../activeX/activeX2.xml"/><Relationship Id="rId71" Type="http://schemas.openxmlformats.org/officeDocument/2006/relationships/control" Target="../activeX/activeX34.xml"/><Relationship Id="rId2" Type="http://schemas.openxmlformats.org/officeDocument/2006/relationships/printerSettings" Target="../printerSettings/printerSettings2.bin"/><Relationship Id="rId16" Type="http://schemas.openxmlformats.org/officeDocument/2006/relationships/image" Target="../media/image6.emf"/><Relationship Id="rId29" Type="http://schemas.openxmlformats.org/officeDocument/2006/relationships/control" Target="../activeX/activeX13.xml"/><Relationship Id="rId1" Type="http://schemas.openxmlformats.org/officeDocument/2006/relationships/hyperlink" Target="http://www.energybox.ch/" TargetMode="External"/><Relationship Id="rId6" Type="http://schemas.openxmlformats.org/officeDocument/2006/relationships/image" Target="../media/image1.emf"/><Relationship Id="rId11" Type="http://schemas.openxmlformats.org/officeDocument/2006/relationships/control" Target="../activeX/activeX4.xml"/><Relationship Id="rId24" Type="http://schemas.openxmlformats.org/officeDocument/2006/relationships/image" Target="../media/image10.emf"/><Relationship Id="rId32" Type="http://schemas.openxmlformats.org/officeDocument/2006/relationships/image" Target="../media/image14.emf"/><Relationship Id="rId37" Type="http://schemas.openxmlformats.org/officeDocument/2006/relationships/control" Target="../activeX/activeX17.xml"/><Relationship Id="rId40" Type="http://schemas.openxmlformats.org/officeDocument/2006/relationships/image" Target="../media/image18.emf"/><Relationship Id="rId45" Type="http://schemas.openxmlformats.org/officeDocument/2006/relationships/control" Target="../activeX/activeX21.xml"/><Relationship Id="rId53" Type="http://schemas.openxmlformats.org/officeDocument/2006/relationships/control" Target="../activeX/activeX25.xml"/><Relationship Id="rId58" Type="http://schemas.openxmlformats.org/officeDocument/2006/relationships/image" Target="../media/image27.emf"/><Relationship Id="rId66" Type="http://schemas.openxmlformats.org/officeDocument/2006/relationships/image" Target="../media/image31.emf"/><Relationship Id="rId5" Type="http://schemas.openxmlformats.org/officeDocument/2006/relationships/control" Target="../activeX/activeX1.xml"/><Relationship Id="rId15" Type="http://schemas.openxmlformats.org/officeDocument/2006/relationships/control" Target="../activeX/activeX6.xml"/><Relationship Id="rId23" Type="http://schemas.openxmlformats.org/officeDocument/2006/relationships/control" Target="../activeX/activeX10.xml"/><Relationship Id="rId28" Type="http://schemas.openxmlformats.org/officeDocument/2006/relationships/image" Target="../media/image12.emf"/><Relationship Id="rId36" Type="http://schemas.openxmlformats.org/officeDocument/2006/relationships/image" Target="../media/image16.emf"/><Relationship Id="rId49" Type="http://schemas.openxmlformats.org/officeDocument/2006/relationships/control" Target="../activeX/activeX23.xml"/><Relationship Id="rId57" Type="http://schemas.openxmlformats.org/officeDocument/2006/relationships/control" Target="../activeX/activeX27.xml"/><Relationship Id="rId61" Type="http://schemas.openxmlformats.org/officeDocument/2006/relationships/control" Target="../activeX/activeX29.xml"/><Relationship Id="rId10" Type="http://schemas.openxmlformats.org/officeDocument/2006/relationships/image" Target="../media/image3.emf"/><Relationship Id="rId19" Type="http://schemas.openxmlformats.org/officeDocument/2006/relationships/control" Target="../activeX/activeX8.xml"/><Relationship Id="rId31" Type="http://schemas.openxmlformats.org/officeDocument/2006/relationships/control" Target="../activeX/activeX14.xml"/><Relationship Id="rId44" Type="http://schemas.openxmlformats.org/officeDocument/2006/relationships/image" Target="../media/image20.emf"/><Relationship Id="rId52" Type="http://schemas.openxmlformats.org/officeDocument/2006/relationships/image" Target="../media/image24.emf"/><Relationship Id="rId60" Type="http://schemas.openxmlformats.org/officeDocument/2006/relationships/image" Target="../media/image28.emf"/><Relationship Id="rId65" Type="http://schemas.openxmlformats.org/officeDocument/2006/relationships/control" Target="../activeX/activeX31.xml"/><Relationship Id="rId4" Type="http://schemas.openxmlformats.org/officeDocument/2006/relationships/vmlDrawing" Target="../drawings/vmlDrawing1.vml"/><Relationship Id="rId9" Type="http://schemas.openxmlformats.org/officeDocument/2006/relationships/control" Target="../activeX/activeX3.xml"/><Relationship Id="rId14" Type="http://schemas.openxmlformats.org/officeDocument/2006/relationships/image" Target="../media/image5.emf"/><Relationship Id="rId22" Type="http://schemas.openxmlformats.org/officeDocument/2006/relationships/image" Target="../media/image9.emf"/><Relationship Id="rId27" Type="http://schemas.openxmlformats.org/officeDocument/2006/relationships/control" Target="../activeX/activeX12.xml"/><Relationship Id="rId30" Type="http://schemas.openxmlformats.org/officeDocument/2006/relationships/image" Target="../media/image13.emf"/><Relationship Id="rId35" Type="http://schemas.openxmlformats.org/officeDocument/2006/relationships/control" Target="../activeX/activeX16.xml"/><Relationship Id="rId43" Type="http://schemas.openxmlformats.org/officeDocument/2006/relationships/control" Target="../activeX/activeX20.xml"/><Relationship Id="rId48" Type="http://schemas.openxmlformats.org/officeDocument/2006/relationships/image" Target="../media/image22.emf"/><Relationship Id="rId56" Type="http://schemas.openxmlformats.org/officeDocument/2006/relationships/image" Target="../media/image26.emf"/><Relationship Id="rId64" Type="http://schemas.openxmlformats.org/officeDocument/2006/relationships/image" Target="../media/image30.emf"/><Relationship Id="rId69" Type="http://schemas.openxmlformats.org/officeDocument/2006/relationships/control" Target="../activeX/activeX33.xml"/><Relationship Id="rId8" Type="http://schemas.openxmlformats.org/officeDocument/2006/relationships/image" Target="../media/image2.emf"/><Relationship Id="rId51" Type="http://schemas.openxmlformats.org/officeDocument/2006/relationships/control" Target="../activeX/activeX24.xml"/><Relationship Id="rId72" Type="http://schemas.openxmlformats.org/officeDocument/2006/relationships/image" Target="../media/image34.emf"/><Relationship Id="rId3" Type="http://schemas.openxmlformats.org/officeDocument/2006/relationships/drawing" Target="../drawings/drawing1.xml"/><Relationship Id="rId12" Type="http://schemas.openxmlformats.org/officeDocument/2006/relationships/image" Target="../media/image4.emf"/><Relationship Id="rId17" Type="http://schemas.openxmlformats.org/officeDocument/2006/relationships/control" Target="../activeX/activeX7.xml"/><Relationship Id="rId25" Type="http://schemas.openxmlformats.org/officeDocument/2006/relationships/control" Target="../activeX/activeX11.xml"/><Relationship Id="rId33" Type="http://schemas.openxmlformats.org/officeDocument/2006/relationships/control" Target="../activeX/activeX15.xml"/><Relationship Id="rId38" Type="http://schemas.openxmlformats.org/officeDocument/2006/relationships/image" Target="../media/image17.emf"/><Relationship Id="rId46" Type="http://schemas.openxmlformats.org/officeDocument/2006/relationships/image" Target="../media/image21.emf"/><Relationship Id="rId59" Type="http://schemas.openxmlformats.org/officeDocument/2006/relationships/control" Target="../activeX/activeX28.xml"/><Relationship Id="rId67" Type="http://schemas.openxmlformats.org/officeDocument/2006/relationships/control" Target="../activeX/activeX32.xml"/><Relationship Id="rId20" Type="http://schemas.openxmlformats.org/officeDocument/2006/relationships/image" Target="../media/image8.emf"/><Relationship Id="rId41" Type="http://schemas.openxmlformats.org/officeDocument/2006/relationships/control" Target="../activeX/activeX19.xml"/><Relationship Id="rId54" Type="http://schemas.openxmlformats.org/officeDocument/2006/relationships/image" Target="../media/image25.emf"/><Relationship Id="rId62" Type="http://schemas.openxmlformats.org/officeDocument/2006/relationships/image" Target="../media/image29.emf"/><Relationship Id="rId70" Type="http://schemas.openxmlformats.org/officeDocument/2006/relationships/image" Target="../media/image33.emf"/></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www.waterfootprint.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bfe.admin.ch/" TargetMode="External"/><Relationship Id="rId1" Type="http://schemas.openxmlformats.org/officeDocument/2006/relationships/hyperlink" Target="http://www.energieschweiz.ch/"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vigw.ch/index_htm_files/2007%20SIA%20Wassersparen%20Ren%C3%A9%20P%C3%A9risset,.pdf" TargetMode="External"/><Relationship Id="rId13" Type="http://schemas.openxmlformats.org/officeDocument/2006/relationships/hyperlink" Target="http://www.energieschweiz.ch/" TargetMode="External"/><Relationship Id="rId18" Type="http://schemas.openxmlformats.org/officeDocument/2006/relationships/hyperlink" Target="http://www.umweltschutz-bw.de/?lvl=8085" TargetMode="External"/><Relationship Id="rId3" Type="http://schemas.openxmlformats.org/officeDocument/2006/relationships/hyperlink" Target="http://www.mall.ch/fileadmin/Schweiz/Aktuelles/Regenwassernutzung-_und_Entsorgung-FachtagungenMall_AG.pdf" TargetMode="External"/><Relationship Id="rId21" Type="http://schemas.openxmlformats.org/officeDocument/2006/relationships/printerSettings" Target="../printerSettings/printerSettings6.bin"/><Relationship Id="rId7" Type="http://schemas.openxmlformats.org/officeDocument/2006/relationships/hyperlink" Target="http://www.ganz-einfach-energiesparen.de/energietipps/epaper/HEA_ENERGIETIPPS.pdf" TargetMode="External"/><Relationship Id="rId12" Type="http://schemas.openxmlformats.org/officeDocument/2006/relationships/hyperlink" Target="http://www.izu.bayern.de/branchenleitfaeden/module.htm?m=3" TargetMode="External"/><Relationship Id="rId17" Type="http://schemas.openxmlformats.org/officeDocument/2006/relationships/hyperlink" Target="http://www.vdma.org/documents/105628/830520/2013-02-06_PP_Wasser.pdf/91f41d5a-0f2d-46c7-b096-30e87d63f1f0" TargetMode="External"/><Relationship Id="rId2" Type="http://schemas.openxmlformats.org/officeDocument/2006/relationships/hyperlink" Target="http://www.effizientekaelte.ch/" TargetMode="External"/><Relationship Id="rId16" Type="http://schemas.openxmlformats.org/officeDocument/2006/relationships/hyperlink" Target="http://www.watercore.eu/documentos/2013/WATER%20CoRe-Leitfaden(Guide)-DE.pdf" TargetMode="External"/><Relationship Id="rId20" Type="http://schemas.openxmlformats.org/officeDocument/2006/relationships/hyperlink" Target="http://www.waterfootprint.org/" TargetMode="External"/><Relationship Id="rId1" Type="http://schemas.openxmlformats.org/officeDocument/2006/relationships/hyperlink" Target="http://www.ganz-einfach-energiesparen.de/" TargetMode="External"/><Relationship Id="rId6" Type="http://schemas.openxmlformats.org/officeDocument/2006/relationships/hyperlink" Target="http://www.energieeffizienz-im-betrieb.net/energiesparen-unternehmen.html" TargetMode="External"/><Relationship Id="rId11" Type="http://schemas.openxmlformats.org/officeDocument/2006/relationships/hyperlink" Target="http://www.wassersparer.de/hotel.php" TargetMode="External"/><Relationship Id="rId5" Type="http://schemas.openxmlformats.org/officeDocument/2006/relationships/hyperlink" Target="http://www.svgw.ch/" TargetMode="External"/><Relationship Id="rId15" Type="http://schemas.openxmlformats.org/officeDocument/2006/relationships/hyperlink" Target="https://www.news.admin.ch/message/index.html?lang=de&amp;msg-id=6844" TargetMode="External"/><Relationship Id="rId10" Type="http://schemas.openxmlformats.org/officeDocument/2006/relationships/hyperlink" Target="http://www.repower.com/de/services/energiespartipps/hotelgewerbe/" TargetMode="External"/><Relationship Id="rId19" Type="http://schemas.openxmlformats.org/officeDocument/2006/relationships/hyperlink" Target="http://www.bfe.admin.ch/" TargetMode="External"/><Relationship Id="rId4" Type="http://schemas.openxmlformats.org/officeDocument/2006/relationships/hyperlink" Target="http://www.barntrup.de/city_info/webaccessibility/index.cfm?region_id=413&amp;waid=379&amp;item_id=855016&amp;link_id=213674761&amp;contrast=3" TargetMode="External"/><Relationship Id="rId9" Type="http://schemas.openxmlformats.org/officeDocument/2006/relationships/hyperlink" Target="http://www.energybox.ch/" TargetMode="External"/><Relationship Id="rId14" Type="http://schemas.openxmlformats.org/officeDocument/2006/relationships/hyperlink" Target="http://www.izu.bayern.de/branchenleitfaeden/doc/ba/unternehmen_allgemein_barrierearm.pdf"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C3:D32"/>
  <sheetViews>
    <sheetView showGridLines="0" showRowColHeaders="0" tabSelected="1" zoomScaleNormal="100" workbookViewId="0">
      <selection activeCell="H21" sqref="H21"/>
    </sheetView>
  </sheetViews>
  <sheetFormatPr baseColWidth="10" defaultRowHeight="12.75" x14ac:dyDescent="0.2"/>
  <sheetData>
    <row r="3" spans="3:3" ht="20.25" x14ac:dyDescent="0.3">
      <c r="C3" s="178" t="s">
        <v>305</v>
      </c>
    </row>
    <row r="5" spans="3:3" ht="18" x14ac:dyDescent="0.25">
      <c r="C5" s="176" t="s">
        <v>314</v>
      </c>
    </row>
    <row r="6" spans="3:3" ht="18" x14ac:dyDescent="0.25">
      <c r="C6" s="176" t="s">
        <v>315</v>
      </c>
    </row>
    <row r="7" spans="3:3" ht="18" x14ac:dyDescent="0.25">
      <c r="C7" s="176" t="s">
        <v>316</v>
      </c>
    </row>
    <row r="8" spans="3:3" ht="18" x14ac:dyDescent="0.25">
      <c r="C8" s="176" t="s">
        <v>299</v>
      </c>
    </row>
    <row r="9" spans="3:3" ht="18" x14ac:dyDescent="0.25">
      <c r="C9" s="176" t="s">
        <v>300</v>
      </c>
    </row>
    <row r="11" spans="3:3" ht="20.25" x14ac:dyDescent="0.3">
      <c r="C11" s="178" t="s">
        <v>307</v>
      </c>
    </row>
    <row r="13" spans="3:3" ht="18" x14ac:dyDescent="0.25">
      <c r="C13" s="176" t="s">
        <v>308</v>
      </c>
    </row>
    <row r="14" spans="3:3" ht="18" x14ac:dyDescent="0.25">
      <c r="C14" s="176" t="s">
        <v>317</v>
      </c>
    </row>
    <row r="15" spans="3:3" ht="18" x14ac:dyDescent="0.25">
      <c r="C15" s="176" t="s">
        <v>454</v>
      </c>
    </row>
    <row r="16" spans="3:3" ht="18" x14ac:dyDescent="0.25">
      <c r="C16" s="176" t="s">
        <v>309</v>
      </c>
    </row>
    <row r="17" spans="3:4" ht="18" x14ac:dyDescent="0.25">
      <c r="C17" s="176" t="s">
        <v>456</v>
      </c>
    </row>
    <row r="19" spans="3:4" ht="20.25" x14ac:dyDescent="0.3">
      <c r="C19" s="178" t="s">
        <v>306</v>
      </c>
    </row>
    <row r="21" spans="3:4" ht="18" x14ac:dyDescent="0.25">
      <c r="C21" s="176" t="s">
        <v>303</v>
      </c>
      <c r="D21" s="176"/>
    </row>
    <row r="22" spans="3:4" ht="18" x14ac:dyDescent="0.25">
      <c r="C22" s="176" t="s">
        <v>301</v>
      </c>
      <c r="D22" s="176"/>
    </row>
    <row r="23" spans="3:4" ht="18" x14ac:dyDescent="0.25">
      <c r="C23" s="176" t="s">
        <v>302</v>
      </c>
      <c r="D23" s="176"/>
    </row>
    <row r="24" spans="3:4" ht="18" x14ac:dyDescent="0.25">
      <c r="C24" s="176"/>
      <c r="D24" s="176"/>
    </row>
    <row r="25" spans="3:4" ht="20.25" x14ac:dyDescent="0.3">
      <c r="C25" s="178" t="s">
        <v>304</v>
      </c>
      <c r="D25" s="176"/>
    </row>
    <row r="27" spans="3:4" ht="18" x14ac:dyDescent="0.25">
      <c r="C27" s="176" t="s">
        <v>455</v>
      </c>
    </row>
    <row r="28" spans="3:4" ht="18" x14ac:dyDescent="0.25">
      <c r="C28" s="176" t="s">
        <v>310</v>
      </c>
    </row>
    <row r="29" spans="3:4" ht="18" x14ac:dyDescent="0.25">
      <c r="C29" s="176" t="s">
        <v>313</v>
      </c>
    </row>
    <row r="31" spans="3:4" ht="15" x14ac:dyDescent="0.2">
      <c r="C31" s="177" t="s">
        <v>311</v>
      </c>
      <c r="D31" s="179" t="s">
        <v>312</v>
      </c>
    </row>
    <row r="32" spans="3:4" x14ac:dyDescent="0.2">
      <c r="D32" s="145" t="s">
        <v>459</v>
      </c>
    </row>
  </sheetData>
  <sheetProtection algorithmName="SHA-512" hashValue="AD2cMhuqRSQLFL96d7OtAweWUfWe1sj0fK8zx7SVZCPe08cK0R5aZOBhe5R+J5TZzisRzgznED8mEPYSYhswvw==" saltValue="mOHpyaN2Dchg0ExrHwLb6A==" spinCount="100000" sheet="1" objects="1" scenarios="1"/>
  <hyperlinks>
    <hyperlink ref="D32" r:id="rId1"/>
  </hyperlinks>
  <pageMargins left="0.70866141732283472" right="0.70866141732283472" top="0.78740157480314965" bottom="0.78740157480314965" header="0.31496062992125984" footer="0.31496062992125984"/>
  <pageSetup paperSize="9" scale="72" orientation="landscape" horizontalDpi="4294967293"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dimension ref="B1:Z77"/>
  <sheetViews>
    <sheetView showGridLines="0" showRowColHeaders="0" topLeftCell="A19" zoomScaleNormal="100" workbookViewId="0">
      <selection activeCell="D33" sqref="D33"/>
    </sheetView>
  </sheetViews>
  <sheetFormatPr baseColWidth="10" defaultRowHeight="12.75" x14ac:dyDescent="0.2"/>
  <cols>
    <col min="1" max="2" width="3.7109375" customWidth="1"/>
    <col min="3" max="3" width="67.5703125" customWidth="1"/>
    <col min="4" max="4" width="14.85546875" style="1" customWidth="1"/>
    <col min="5" max="5" width="7.7109375" style="1" customWidth="1"/>
    <col min="6" max="6" width="7.7109375" customWidth="1"/>
    <col min="7" max="7" width="15.7109375" customWidth="1"/>
    <col min="8" max="8" width="3.7109375" customWidth="1"/>
    <col min="9" max="9" width="2.7109375" customWidth="1"/>
    <col min="10" max="11" width="11.42578125" hidden="1" customWidth="1"/>
    <col min="12" max="12" width="2.7109375" customWidth="1"/>
    <col min="13" max="13" width="3.7109375" style="43" customWidth="1"/>
    <col min="14" max="14" width="67.5703125" style="43" customWidth="1"/>
    <col min="15" max="15" width="16" style="44" customWidth="1"/>
    <col min="16" max="17" width="8.7109375" style="44" customWidth="1"/>
    <col min="18" max="18" width="11.42578125" style="44" customWidth="1"/>
    <col min="19" max="19" width="3.7109375" style="44" customWidth="1"/>
    <col min="20" max="20" width="3.7109375" style="43" customWidth="1"/>
    <col min="21" max="21" width="11.42578125" style="43" hidden="1" customWidth="1"/>
    <col min="22" max="22" width="11.42578125" hidden="1" customWidth="1"/>
    <col min="23" max="23" width="11.85546875" hidden="1" customWidth="1"/>
    <col min="24" max="24" width="11.42578125" hidden="1" customWidth="1"/>
    <col min="25" max="26" width="0" hidden="1" customWidth="1"/>
  </cols>
  <sheetData>
    <row r="1" spans="2:20" ht="13.5" thickBot="1" x14ac:dyDescent="0.25"/>
    <row r="2" spans="2:20" x14ac:dyDescent="0.2">
      <c r="B2" s="7"/>
      <c r="C2" s="8"/>
      <c r="D2" s="9"/>
      <c r="E2" s="9"/>
      <c r="F2" s="8"/>
      <c r="G2" s="8"/>
      <c r="H2" s="10"/>
      <c r="M2" s="36"/>
      <c r="N2" s="37"/>
      <c r="O2" s="45"/>
      <c r="P2" s="45"/>
      <c r="Q2" s="45"/>
      <c r="R2" s="45"/>
      <c r="S2" s="46"/>
      <c r="T2" s="42"/>
    </row>
    <row r="3" spans="2:20" ht="18" x14ac:dyDescent="0.25">
      <c r="B3" s="11"/>
      <c r="C3" s="309" t="s">
        <v>13</v>
      </c>
      <c r="D3" s="309"/>
      <c r="E3" s="309"/>
      <c r="F3" s="309"/>
      <c r="G3" s="13"/>
      <c r="H3" s="12"/>
      <c r="M3" s="38"/>
      <c r="N3" s="315" t="s">
        <v>64</v>
      </c>
      <c r="O3" s="315"/>
      <c r="P3" s="315"/>
      <c r="Q3" s="260"/>
      <c r="R3" s="52" t="s">
        <v>59</v>
      </c>
      <c r="S3" s="49"/>
      <c r="T3" s="42"/>
    </row>
    <row r="4" spans="2:20" ht="13.5" thickBot="1" x14ac:dyDescent="0.25">
      <c r="B4" s="15"/>
      <c r="C4" s="19"/>
      <c r="D4" s="20"/>
      <c r="E4" s="20"/>
      <c r="F4" s="19"/>
      <c r="G4" s="19"/>
      <c r="H4" s="16"/>
      <c r="M4" s="40"/>
      <c r="N4" s="41"/>
      <c r="O4" s="50"/>
      <c r="P4" s="50"/>
      <c r="Q4" s="50"/>
      <c r="R4" s="50"/>
      <c r="S4" s="51"/>
      <c r="T4" s="42"/>
    </row>
    <row r="5" spans="2:20" ht="18" x14ac:dyDescent="0.25">
      <c r="B5" s="11"/>
      <c r="C5" s="309" t="s">
        <v>20</v>
      </c>
      <c r="D5" s="309"/>
      <c r="E5" s="309"/>
      <c r="F5" s="309"/>
      <c r="G5" s="13"/>
      <c r="H5" s="12"/>
      <c r="M5" s="38"/>
      <c r="N5" s="315" t="s">
        <v>20</v>
      </c>
      <c r="O5" s="315"/>
      <c r="P5" s="315"/>
      <c r="Q5" s="260"/>
      <c r="R5" s="47"/>
      <c r="S5" s="49"/>
      <c r="T5" s="42"/>
    </row>
    <row r="6" spans="2:20" ht="12.75" customHeight="1" x14ac:dyDescent="0.2">
      <c r="B6" s="11"/>
      <c r="C6" s="13"/>
      <c r="D6" s="14"/>
      <c r="E6" s="14"/>
      <c r="F6" s="13"/>
      <c r="G6" s="13"/>
      <c r="H6" s="12"/>
      <c r="M6" s="38"/>
      <c r="N6" s="39"/>
      <c r="O6" s="48"/>
      <c r="P6" s="319" t="s">
        <v>58</v>
      </c>
      <c r="Q6" s="319"/>
      <c r="R6" s="54" t="s">
        <v>4</v>
      </c>
      <c r="S6" s="49"/>
      <c r="T6" s="42"/>
    </row>
    <row r="7" spans="2:20" x14ac:dyDescent="0.2">
      <c r="B7" s="11"/>
      <c r="C7" s="22" t="s">
        <v>38</v>
      </c>
      <c r="D7" s="141" t="s">
        <v>240</v>
      </c>
      <c r="E7" s="141"/>
      <c r="F7" s="24"/>
      <c r="G7" s="24"/>
      <c r="H7" s="12"/>
      <c r="M7" s="38"/>
      <c r="N7" s="53" t="s">
        <v>60</v>
      </c>
      <c r="O7" s="54" t="s">
        <v>45</v>
      </c>
      <c r="P7" s="319"/>
      <c r="Q7" s="319"/>
      <c r="R7" s="48"/>
      <c r="S7" s="49"/>
      <c r="T7" s="42"/>
    </row>
    <row r="8" spans="2:20" x14ac:dyDescent="0.2">
      <c r="B8" s="11"/>
      <c r="C8" s="24"/>
      <c r="D8" s="25" t="s">
        <v>5</v>
      </c>
      <c r="E8" s="25"/>
      <c r="F8" s="24"/>
      <c r="G8" s="24"/>
      <c r="H8" s="12"/>
      <c r="M8" s="38"/>
      <c r="N8" s="53" t="s">
        <v>61</v>
      </c>
      <c r="O8" s="48"/>
      <c r="P8" s="319"/>
      <c r="Q8" s="319"/>
      <c r="R8" s="48"/>
      <c r="S8" s="49"/>
      <c r="T8" s="42"/>
    </row>
    <row r="9" spans="2:20" x14ac:dyDescent="0.2">
      <c r="B9" s="11"/>
      <c r="C9" s="24" t="s">
        <v>0</v>
      </c>
      <c r="D9" s="23">
        <v>47</v>
      </c>
      <c r="E9" s="23"/>
      <c r="F9" s="24"/>
      <c r="G9" s="24"/>
      <c r="H9" s="12"/>
      <c r="M9" s="38"/>
      <c r="N9" s="39" t="s">
        <v>49</v>
      </c>
      <c r="O9" s="48">
        <v>300</v>
      </c>
      <c r="P9" s="312">
        <v>50</v>
      </c>
      <c r="Q9" s="312"/>
      <c r="R9" s="48">
        <f t="shared" ref="R9:R22" si="0">O9+(O$33-1)*P9</f>
        <v>350</v>
      </c>
      <c r="S9" s="49"/>
      <c r="T9" s="42"/>
    </row>
    <row r="10" spans="2:20" x14ac:dyDescent="0.2">
      <c r="B10" s="11"/>
      <c r="C10" s="24" t="s">
        <v>37</v>
      </c>
      <c r="D10" s="23">
        <v>32</v>
      </c>
      <c r="E10" s="23"/>
      <c r="F10" s="26"/>
      <c r="G10" s="24"/>
      <c r="H10" s="12"/>
      <c r="M10" s="38"/>
      <c r="N10" s="39" t="s">
        <v>46</v>
      </c>
      <c r="O10" s="48">
        <v>200</v>
      </c>
      <c r="P10" s="312">
        <v>50</v>
      </c>
      <c r="Q10" s="312"/>
      <c r="R10" s="48">
        <f t="shared" si="0"/>
        <v>250</v>
      </c>
      <c r="S10" s="49"/>
      <c r="T10" s="42"/>
    </row>
    <row r="11" spans="2:20" x14ac:dyDescent="0.2">
      <c r="B11" s="11"/>
      <c r="C11" s="24" t="s">
        <v>1</v>
      </c>
      <c r="D11" s="23">
        <v>31</v>
      </c>
      <c r="E11" s="23"/>
      <c r="F11" s="24"/>
      <c r="G11" s="24"/>
      <c r="H11" s="12"/>
      <c r="M11" s="38"/>
      <c r="N11" s="39" t="s">
        <v>47</v>
      </c>
      <c r="O11" s="48">
        <v>450</v>
      </c>
      <c r="P11" s="48"/>
      <c r="Q11" s="48"/>
      <c r="R11" s="48">
        <f t="shared" si="0"/>
        <v>450</v>
      </c>
      <c r="S11" s="49"/>
      <c r="T11" s="42"/>
    </row>
    <row r="12" spans="2:20" x14ac:dyDescent="0.2">
      <c r="B12" s="11"/>
      <c r="C12" s="24" t="s">
        <v>2</v>
      </c>
      <c r="D12" s="23">
        <v>27</v>
      </c>
      <c r="E12" s="23"/>
      <c r="F12" s="24"/>
      <c r="G12" s="24"/>
      <c r="H12" s="12"/>
      <c r="M12" s="38"/>
      <c r="N12" s="39" t="s">
        <v>50</v>
      </c>
      <c r="O12" s="48">
        <v>200</v>
      </c>
      <c r="P12" s="48"/>
      <c r="Q12" s="48"/>
      <c r="R12" s="48">
        <f t="shared" si="0"/>
        <v>200</v>
      </c>
      <c r="S12" s="49"/>
      <c r="T12" s="42"/>
    </row>
    <row r="13" spans="2:20" x14ac:dyDescent="0.2">
      <c r="B13" s="11"/>
      <c r="C13" s="24" t="s">
        <v>3</v>
      </c>
      <c r="D13" s="23">
        <v>21</v>
      </c>
      <c r="E13" s="23"/>
      <c r="F13" s="24"/>
      <c r="G13" s="24"/>
      <c r="H13" s="12"/>
      <c r="M13" s="38"/>
      <c r="N13" s="39" t="s">
        <v>51</v>
      </c>
      <c r="O13" s="48">
        <v>500</v>
      </c>
      <c r="P13" s="312">
        <v>100</v>
      </c>
      <c r="Q13" s="312"/>
      <c r="R13" s="48">
        <f t="shared" si="0"/>
        <v>600</v>
      </c>
      <c r="S13" s="49"/>
      <c r="T13" s="42"/>
    </row>
    <row r="14" spans="2:20" x14ac:dyDescent="0.2">
      <c r="B14" s="11"/>
      <c r="C14" s="24" t="s">
        <v>48</v>
      </c>
      <c r="D14" s="23">
        <v>4</v>
      </c>
      <c r="E14" s="23"/>
      <c r="F14" s="24"/>
      <c r="G14" s="24"/>
      <c r="H14" s="12"/>
      <c r="M14" s="38"/>
      <c r="N14" s="39" t="s">
        <v>52</v>
      </c>
      <c r="O14" s="48">
        <v>250</v>
      </c>
      <c r="P14" s="312">
        <v>100</v>
      </c>
      <c r="Q14" s="312"/>
      <c r="R14" s="48">
        <f t="shared" si="0"/>
        <v>350</v>
      </c>
      <c r="S14" s="49"/>
      <c r="T14" s="42"/>
    </row>
    <row r="15" spans="2:20" x14ac:dyDescent="0.2">
      <c r="B15" s="11"/>
      <c r="C15" s="24"/>
      <c r="D15" s="23"/>
      <c r="E15" s="23"/>
      <c r="F15" s="24"/>
      <c r="G15" s="24"/>
      <c r="H15" s="12"/>
      <c r="M15" s="38"/>
      <c r="N15" s="39" t="s">
        <v>53</v>
      </c>
      <c r="O15" s="48">
        <v>150</v>
      </c>
      <c r="P15" s="312">
        <v>50</v>
      </c>
      <c r="Q15" s="312"/>
      <c r="R15" s="48">
        <f t="shared" si="0"/>
        <v>200</v>
      </c>
      <c r="S15" s="49"/>
      <c r="T15" s="42"/>
    </row>
    <row r="16" spans="2:20" x14ac:dyDescent="0.2">
      <c r="B16" s="11"/>
      <c r="C16" s="22" t="s">
        <v>4</v>
      </c>
      <c r="D16" s="25">
        <f>SUM(D9:D14)</f>
        <v>162</v>
      </c>
      <c r="E16" s="25"/>
      <c r="F16" s="24"/>
      <c r="G16" s="24"/>
      <c r="H16" s="12"/>
      <c r="M16" s="38"/>
      <c r="N16" s="39" t="s">
        <v>54</v>
      </c>
      <c r="O16" s="48">
        <v>350</v>
      </c>
      <c r="P16" s="48"/>
      <c r="Q16" s="48"/>
      <c r="R16" s="48">
        <f t="shared" si="0"/>
        <v>350</v>
      </c>
      <c r="S16" s="49"/>
      <c r="T16" s="42"/>
    </row>
    <row r="17" spans="2:26" x14ac:dyDescent="0.2">
      <c r="B17" s="11"/>
      <c r="C17" s="22" t="s">
        <v>6</v>
      </c>
      <c r="D17" s="23">
        <v>73</v>
      </c>
      <c r="E17" s="23"/>
      <c r="F17" s="24"/>
      <c r="G17" s="24"/>
      <c r="H17" s="12"/>
      <c r="M17" s="38"/>
      <c r="N17" s="39" t="s">
        <v>55</v>
      </c>
      <c r="O17" s="48">
        <v>250</v>
      </c>
      <c r="P17" s="312">
        <v>100</v>
      </c>
      <c r="Q17" s="312"/>
      <c r="R17" s="48">
        <f t="shared" si="0"/>
        <v>350</v>
      </c>
      <c r="S17" s="49"/>
      <c r="T17" s="42"/>
    </row>
    <row r="18" spans="2:26" x14ac:dyDescent="0.2">
      <c r="B18" s="11"/>
      <c r="C18" s="5"/>
      <c r="D18" s="6"/>
      <c r="E18" s="6"/>
      <c r="F18" s="5"/>
      <c r="G18" s="5"/>
      <c r="H18" s="12"/>
      <c r="M18" s="38"/>
      <c r="N18" s="39" t="s">
        <v>56</v>
      </c>
      <c r="O18" s="48">
        <v>350</v>
      </c>
      <c r="P18" s="312">
        <v>150</v>
      </c>
      <c r="Q18" s="312"/>
      <c r="R18" s="48">
        <f t="shared" si="0"/>
        <v>500</v>
      </c>
      <c r="S18" s="49"/>
      <c r="T18" s="42"/>
    </row>
    <row r="19" spans="2:26" x14ac:dyDescent="0.2">
      <c r="B19" s="11"/>
      <c r="C19" s="58"/>
      <c r="D19" s="59"/>
      <c r="E19" s="59"/>
      <c r="F19" s="5"/>
      <c r="G19" s="5"/>
      <c r="H19" s="12"/>
      <c r="M19" s="38"/>
      <c r="N19" s="39" t="s">
        <v>426</v>
      </c>
      <c r="O19" s="48">
        <v>2000</v>
      </c>
      <c r="P19" s="312">
        <v>800</v>
      </c>
      <c r="Q19" s="312"/>
      <c r="R19" s="48">
        <f t="shared" si="0"/>
        <v>2800</v>
      </c>
      <c r="S19" s="49"/>
      <c r="T19" s="42"/>
    </row>
    <row r="20" spans="2:26" x14ac:dyDescent="0.2">
      <c r="B20" s="11"/>
      <c r="C20" s="3" t="s">
        <v>7</v>
      </c>
      <c r="D20" s="4" t="s">
        <v>10</v>
      </c>
      <c r="E20" s="4"/>
      <c r="F20" s="5"/>
      <c r="G20" s="5"/>
      <c r="H20" s="12"/>
      <c r="M20" s="38"/>
      <c r="N20" s="39" t="s">
        <v>57</v>
      </c>
      <c r="O20" s="48">
        <v>700</v>
      </c>
      <c r="P20" s="312">
        <v>280</v>
      </c>
      <c r="Q20" s="312"/>
      <c r="R20" s="48">
        <f t="shared" si="0"/>
        <v>980</v>
      </c>
      <c r="S20" s="49"/>
      <c r="T20" s="42"/>
    </row>
    <row r="21" spans="2:26" ht="26.25" customHeight="1" x14ac:dyDescent="0.2">
      <c r="B21" s="11"/>
      <c r="C21" s="5" t="s">
        <v>44</v>
      </c>
      <c r="D21" s="57">
        <v>50</v>
      </c>
      <c r="E21" s="57"/>
      <c r="F21" s="5"/>
      <c r="G21" s="5"/>
      <c r="H21" s="12"/>
      <c r="M21" s="38"/>
      <c r="N21" s="55" t="s">
        <v>68</v>
      </c>
      <c r="O21" s="48">
        <v>500</v>
      </c>
      <c r="P21" s="48"/>
      <c r="Q21" s="48"/>
      <c r="R21" s="48">
        <f t="shared" si="0"/>
        <v>500</v>
      </c>
      <c r="S21" s="49"/>
      <c r="T21" s="42"/>
    </row>
    <row r="22" spans="2:26" x14ac:dyDescent="0.2">
      <c r="B22" s="11"/>
      <c r="C22" s="5" t="s">
        <v>8</v>
      </c>
      <c r="D22" s="6">
        <v>65</v>
      </c>
      <c r="E22" s="6"/>
      <c r="F22" s="5"/>
      <c r="G22" s="5"/>
      <c r="H22" s="12"/>
      <c r="M22" s="38"/>
      <c r="N22" s="39" t="s">
        <v>92</v>
      </c>
      <c r="O22" s="48">
        <v>1500</v>
      </c>
      <c r="P22" s="48"/>
      <c r="Q22" s="48"/>
      <c r="R22" s="48">
        <f t="shared" si="0"/>
        <v>1500</v>
      </c>
      <c r="S22" s="49"/>
      <c r="T22" s="42"/>
    </row>
    <row r="23" spans="2:26" ht="12.75" customHeight="1" thickBot="1" x14ac:dyDescent="0.25">
      <c r="B23" s="11"/>
      <c r="C23" s="5" t="s">
        <v>29</v>
      </c>
      <c r="D23" s="6">
        <v>25</v>
      </c>
      <c r="E23" s="6"/>
      <c r="F23" s="5"/>
      <c r="G23" s="5"/>
      <c r="H23" s="12"/>
      <c r="M23" s="40"/>
      <c r="N23" s="41"/>
      <c r="O23" s="50"/>
      <c r="P23" s="50"/>
      <c r="Q23" s="50"/>
      <c r="R23" s="50"/>
      <c r="S23" s="51"/>
      <c r="T23" s="42"/>
    </row>
    <row r="24" spans="2:26" ht="12.75" customHeight="1" x14ac:dyDescent="0.2">
      <c r="B24" s="11"/>
      <c r="C24" s="28" t="s">
        <v>9</v>
      </c>
      <c r="D24" s="6">
        <v>70</v>
      </c>
      <c r="E24" s="6"/>
      <c r="F24" s="5"/>
      <c r="G24" s="5"/>
      <c r="H24" s="12"/>
      <c r="M24" s="36"/>
      <c r="N24" s="85"/>
      <c r="O24" s="86"/>
      <c r="P24" s="37"/>
      <c r="Q24" s="37"/>
      <c r="R24" s="37"/>
      <c r="S24" s="46"/>
      <c r="T24" s="42"/>
    </row>
    <row r="25" spans="2:26" ht="12.75" customHeight="1" x14ac:dyDescent="0.2">
      <c r="B25" s="11"/>
      <c r="C25" s="5" t="s">
        <v>448</v>
      </c>
      <c r="D25" s="6">
        <v>40</v>
      </c>
      <c r="E25" s="6"/>
      <c r="F25" s="5"/>
      <c r="G25" s="5"/>
      <c r="H25" s="12"/>
      <c r="M25" s="38"/>
      <c r="N25" s="318" t="s">
        <v>239</v>
      </c>
      <c r="O25" s="139"/>
      <c r="P25" s="84"/>
      <c r="Q25" s="84"/>
      <c r="R25" s="283"/>
      <c r="S25" s="49"/>
      <c r="T25" s="42"/>
    </row>
    <row r="26" spans="2:26" ht="12.75" customHeight="1" x14ac:dyDescent="0.2">
      <c r="B26" s="11"/>
      <c r="C26" s="5" t="s">
        <v>39</v>
      </c>
      <c r="D26" s="6">
        <v>5</v>
      </c>
      <c r="E26" s="6"/>
      <c r="F26" s="5"/>
      <c r="G26" s="5"/>
      <c r="H26" s="12"/>
      <c r="M26" s="64"/>
      <c r="N26" s="318"/>
      <c r="O26" s="66"/>
      <c r="P26" s="283"/>
      <c r="Q26" s="283"/>
      <c r="R26" s="66"/>
      <c r="S26" s="67"/>
      <c r="T26" s="42"/>
    </row>
    <row r="27" spans="2:26" ht="13.5" thickBot="1" x14ac:dyDescent="0.25">
      <c r="B27" s="15"/>
      <c r="C27" s="140"/>
      <c r="D27" s="20"/>
      <c r="E27" s="20"/>
      <c r="F27" s="19"/>
      <c r="G27" s="19"/>
      <c r="H27" s="16"/>
      <c r="M27" s="64"/>
      <c r="N27" s="318"/>
      <c r="O27" s="66"/>
      <c r="P27" s="81" t="s">
        <v>452</v>
      </c>
      <c r="Q27" s="81"/>
      <c r="R27" s="66"/>
      <c r="S27" s="67"/>
      <c r="T27" s="42"/>
    </row>
    <row r="28" spans="2:26" x14ac:dyDescent="0.2">
      <c r="B28" s="7"/>
      <c r="C28" s="8"/>
      <c r="D28" s="9"/>
      <c r="E28" s="9"/>
      <c r="F28" s="8"/>
      <c r="G28" s="35" t="s">
        <v>42</v>
      </c>
      <c r="H28" s="10"/>
      <c r="M28" s="64"/>
      <c r="N28" s="65"/>
      <c r="O28" s="66"/>
      <c r="P28" s="317"/>
      <c r="Q28" s="317"/>
      <c r="R28" s="317"/>
      <c r="S28" s="67"/>
      <c r="T28" s="42"/>
    </row>
    <row r="29" spans="2:26" ht="18" customHeight="1" x14ac:dyDescent="0.25">
      <c r="B29" s="11"/>
      <c r="C29" s="309" t="s">
        <v>69</v>
      </c>
      <c r="D29" s="309"/>
      <c r="E29" s="259"/>
      <c r="F29" s="34"/>
      <c r="G29" s="14" t="s">
        <v>40</v>
      </c>
      <c r="H29" s="12"/>
      <c r="M29" s="64"/>
      <c r="N29" s="316" t="s">
        <v>69</v>
      </c>
      <c r="O29" s="316"/>
      <c r="P29" s="317"/>
      <c r="Q29" s="317"/>
      <c r="R29" s="317"/>
      <c r="S29" s="67"/>
      <c r="T29" s="42"/>
    </row>
    <row r="30" spans="2:26" x14ac:dyDescent="0.2">
      <c r="B30" s="11"/>
      <c r="C30" s="13"/>
      <c r="D30" s="14"/>
      <c r="E30" s="14"/>
      <c r="F30" s="13"/>
      <c r="G30" s="14" t="s">
        <v>41</v>
      </c>
      <c r="H30" s="12"/>
      <c r="M30" s="64"/>
      <c r="N30" s="65"/>
      <c r="O30" s="66"/>
      <c r="P30" s="60"/>
      <c r="Q30" s="60"/>
      <c r="R30" s="60"/>
      <c r="S30" s="67"/>
      <c r="T30" s="42"/>
    </row>
    <row r="31" spans="2:26" ht="31.5" customHeight="1" x14ac:dyDescent="0.25">
      <c r="B31" s="11"/>
      <c r="C31" s="310" t="s">
        <v>24</v>
      </c>
      <c r="D31" s="310"/>
      <c r="E31" s="310"/>
      <c r="F31" s="310"/>
      <c r="G31" s="13"/>
      <c r="H31" s="12"/>
      <c r="M31" s="64"/>
      <c r="N31" s="311" t="s">
        <v>24</v>
      </c>
      <c r="O31" s="311"/>
      <c r="P31" s="311"/>
      <c r="Q31" s="282"/>
      <c r="R31" s="66"/>
      <c r="S31" s="67"/>
      <c r="T31" s="42"/>
      <c r="U31" s="271" t="s">
        <v>434</v>
      </c>
      <c r="V31" s="271"/>
      <c r="W31" s="271"/>
      <c r="X31" s="271"/>
      <c r="Y31" s="271"/>
      <c r="Z31" s="271"/>
    </row>
    <row r="32" spans="2:26" x14ac:dyDescent="0.2">
      <c r="B32" s="11"/>
      <c r="C32" s="13"/>
      <c r="D32" s="14"/>
      <c r="E32" s="14"/>
      <c r="F32" s="13"/>
      <c r="G32" s="13"/>
      <c r="H32" s="12"/>
      <c r="M32" s="64"/>
      <c r="N32" s="68"/>
      <c r="O32" s="66"/>
      <c r="P32" s="66"/>
      <c r="Q32" s="66"/>
      <c r="R32" s="66"/>
      <c r="S32" s="67"/>
      <c r="T32" s="42"/>
      <c r="U32" s="272">
        <f>-O35</f>
        <v>-6900</v>
      </c>
      <c r="V32" s="273" t="s">
        <v>437</v>
      </c>
      <c r="W32" s="271"/>
      <c r="X32" s="271"/>
      <c r="Y32" s="271" t="s">
        <v>435</v>
      </c>
      <c r="Z32" s="271"/>
    </row>
    <row r="33" spans="2:26" x14ac:dyDescent="0.2">
      <c r="B33" s="11"/>
      <c r="C33" s="17" t="s">
        <v>11</v>
      </c>
      <c r="D33" s="270">
        <v>2</v>
      </c>
      <c r="E33" s="13" t="s">
        <v>12</v>
      </c>
      <c r="F33" s="13"/>
      <c r="G33" s="13"/>
      <c r="H33" s="12"/>
      <c r="J33" s="29">
        <f>-(D16+D10/(100-D22)*100+15)</f>
        <v>-268.42857142857144</v>
      </c>
      <c r="K33" s="29" t="s">
        <v>34</v>
      </c>
      <c r="L33" s="29"/>
      <c r="M33" s="64"/>
      <c r="N33" s="69" t="s">
        <v>11</v>
      </c>
      <c r="O33" s="270">
        <v>2</v>
      </c>
      <c r="P33" s="308" t="s">
        <v>12</v>
      </c>
      <c r="Q33" s="308"/>
      <c r="R33" s="66"/>
      <c r="S33" s="67"/>
      <c r="T33" s="42"/>
      <c r="U33" s="272">
        <f>-(O35-O50)</f>
        <v>0</v>
      </c>
      <c r="V33" s="273" t="s">
        <v>429</v>
      </c>
      <c r="W33" s="271"/>
      <c r="X33" s="271"/>
      <c r="Y33" s="271" t="s">
        <v>433</v>
      </c>
      <c r="Z33" s="271"/>
    </row>
    <row r="34" spans="2:26" ht="15.95" customHeight="1" x14ac:dyDescent="0.2">
      <c r="B34" s="11"/>
      <c r="C34" s="18"/>
      <c r="D34" s="18"/>
      <c r="E34" s="18"/>
      <c r="F34" s="18"/>
      <c r="G34" s="13"/>
      <c r="H34" s="12"/>
      <c r="J34" s="29">
        <f>-(SUM(D36:D40)/D33+D41)</f>
        <v>0</v>
      </c>
      <c r="K34" s="29" t="s">
        <v>32</v>
      </c>
      <c r="L34" s="29"/>
      <c r="M34" s="64"/>
      <c r="N34" s="69" t="s">
        <v>428</v>
      </c>
      <c r="O34" s="269" t="b">
        <v>0</v>
      </c>
      <c r="P34" s="69"/>
      <c r="Q34" s="69"/>
      <c r="R34" s="66"/>
      <c r="S34" s="67"/>
      <c r="T34" s="42"/>
      <c r="U34" s="272"/>
      <c r="V34" s="273"/>
      <c r="W34" s="271"/>
      <c r="X34" s="271"/>
      <c r="Y34" s="271"/>
      <c r="Z34" s="271"/>
    </row>
    <row r="35" spans="2:26" ht="15.75" customHeight="1" x14ac:dyDescent="0.25">
      <c r="B35" s="11"/>
      <c r="C35" s="30" t="s">
        <v>27</v>
      </c>
      <c r="D35" s="21" t="s">
        <v>17</v>
      </c>
      <c r="E35" s="21"/>
      <c r="F35" s="21"/>
      <c r="G35" s="13"/>
      <c r="H35" s="12"/>
      <c r="J35" s="29">
        <f>-(D10/(100-D22)*100+15)</f>
        <v>-106.42857142857143</v>
      </c>
      <c r="K35" s="29" t="s">
        <v>33</v>
      </c>
      <c r="L35" s="29"/>
      <c r="M35" s="64"/>
      <c r="N35" s="69" t="s">
        <v>443</v>
      </c>
      <c r="O35" s="91">
        <f>IF(O34=FALSE,SUM(R9:R19)+R21,SUM(R9:R19)+R22)</f>
        <v>6900</v>
      </c>
      <c r="P35" s="308" t="s">
        <v>70</v>
      </c>
      <c r="Q35" s="308"/>
      <c r="R35" s="66"/>
      <c r="S35" s="67"/>
      <c r="T35" s="42"/>
      <c r="U35" s="272">
        <v>0</v>
      </c>
      <c r="V35" s="273" t="s">
        <v>436</v>
      </c>
      <c r="W35" s="271"/>
      <c r="X35" s="271"/>
      <c r="Y35" s="271" t="s">
        <v>430</v>
      </c>
      <c r="Z35" s="271"/>
    </row>
    <row r="36" spans="2:26" ht="15.75" customHeight="1" x14ac:dyDescent="0.2">
      <c r="B36" s="11"/>
      <c r="C36" s="17" t="s">
        <v>28</v>
      </c>
      <c r="D36" s="87">
        <f>IF(E36=FALSE,0,D33*D10/(100-D22)*100)</f>
        <v>0</v>
      </c>
      <c r="E36" s="266" t="b">
        <v>0</v>
      </c>
      <c r="F36" s="265"/>
      <c r="G36" s="13"/>
      <c r="H36" s="12"/>
      <c r="J36">
        <v>0</v>
      </c>
      <c r="K36" s="29"/>
      <c r="L36" s="29"/>
      <c r="M36" s="70"/>
      <c r="N36" s="68"/>
      <c r="O36" s="66"/>
      <c r="P36" s="66"/>
      <c r="Q36" s="66"/>
      <c r="R36" s="66"/>
      <c r="S36" s="67"/>
      <c r="T36" s="42"/>
      <c r="U36" s="272">
        <f>U32-U33</f>
        <v>-6900</v>
      </c>
      <c r="V36" s="273" t="s">
        <v>35</v>
      </c>
      <c r="W36" s="271" t="s">
        <v>431</v>
      </c>
      <c r="X36" s="271"/>
      <c r="Y36" s="271" t="s">
        <v>432</v>
      </c>
      <c r="Z36" s="271"/>
    </row>
    <row r="37" spans="2:26" ht="15.75" customHeight="1" x14ac:dyDescent="0.2">
      <c r="B37" s="11"/>
      <c r="C37" s="17" t="s">
        <v>21</v>
      </c>
      <c r="D37" s="88">
        <f>IF(E37=TRUE,D33*D10*D23/100,0)</f>
        <v>0</v>
      </c>
      <c r="E37" s="267" t="b">
        <v>0</v>
      </c>
      <c r="F37" s="265"/>
      <c r="G37" s="13"/>
      <c r="H37" s="12"/>
      <c r="J37" s="29">
        <f>J33-J34</f>
        <v>-268.42857142857144</v>
      </c>
      <c r="K37" s="29" t="s">
        <v>35</v>
      </c>
      <c r="L37" s="29"/>
      <c r="M37" s="70"/>
      <c r="N37" s="71" t="s">
        <v>27</v>
      </c>
      <c r="O37" s="72" t="s">
        <v>70</v>
      </c>
      <c r="P37" s="73"/>
      <c r="Q37" s="73"/>
      <c r="R37" s="66"/>
      <c r="S37" s="268"/>
      <c r="T37" s="42"/>
      <c r="U37" s="98" t="s">
        <v>438</v>
      </c>
      <c r="V37" s="98"/>
      <c r="W37" s="98"/>
      <c r="X37" s="98"/>
      <c r="Y37" s="98"/>
      <c r="Z37" s="98"/>
    </row>
    <row r="38" spans="2:26" ht="15.75" customHeight="1" x14ac:dyDescent="0.2">
      <c r="B38" s="11"/>
      <c r="C38" s="17" t="s">
        <v>447</v>
      </c>
      <c r="D38" s="88">
        <f>IF(E38=TRUE,D33*D13*D25/100,0)</f>
        <v>0</v>
      </c>
      <c r="E38" s="267" t="b">
        <v>0</v>
      </c>
      <c r="F38" s="265"/>
      <c r="G38" s="13"/>
      <c r="H38" s="12"/>
      <c r="L38" s="29"/>
      <c r="M38" s="70"/>
      <c r="N38" s="69" t="s">
        <v>71</v>
      </c>
      <c r="O38" s="77">
        <f>R13*0.8*S38</f>
        <v>0</v>
      </c>
      <c r="P38" s="286" t="b">
        <v>0</v>
      </c>
      <c r="Q38" s="274"/>
      <c r="R38" s="66"/>
      <c r="S38" s="294">
        <f t="shared" ref="S38:S45" si="1">IF(P38=TRUE,1,0)</f>
        <v>0</v>
      </c>
      <c r="T38" s="42"/>
      <c r="U38" s="275">
        <f>(O13+P13)*0.8*S38</f>
        <v>0</v>
      </c>
      <c r="V38" s="98"/>
      <c r="W38" s="98"/>
      <c r="X38" s="98"/>
      <c r="Y38" s="98"/>
      <c r="Z38" s="98"/>
    </row>
    <row r="39" spans="2:26" ht="15.75" customHeight="1" x14ac:dyDescent="0.2">
      <c r="B39" s="11"/>
      <c r="C39" s="17" t="s">
        <v>31</v>
      </c>
      <c r="D39" s="88">
        <f>IF(E39=TRUE,D9*D21/100,0)</f>
        <v>0</v>
      </c>
      <c r="E39" s="267" t="b">
        <v>0</v>
      </c>
      <c r="F39" s="265"/>
      <c r="G39" s="13"/>
      <c r="H39" s="12"/>
      <c r="L39" s="29"/>
      <c r="M39" s="70"/>
      <c r="N39" s="69" t="s">
        <v>72</v>
      </c>
      <c r="O39" s="77">
        <f>R17*0.5*S39</f>
        <v>0</v>
      </c>
      <c r="P39" s="286" t="b">
        <v>0</v>
      </c>
      <c r="Q39" s="274"/>
      <c r="R39" s="66"/>
      <c r="S39" s="294">
        <f t="shared" si="1"/>
        <v>0</v>
      </c>
      <c r="T39" s="42"/>
      <c r="U39" s="275">
        <f>(O17+P17)*0.5*S39</f>
        <v>0</v>
      </c>
      <c r="V39" s="98"/>
      <c r="W39" s="98"/>
      <c r="X39" s="98"/>
      <c r="Y39" s="98"/>
      <c r="Z39" s="98"/>
    </row>
    <row r="40" spans="2:26" ht="15.75" customHeight="1" x14ac:dyDescent="0.2">
      <c r="B40" s="11"/>
      <c r="C40" s="17" t="s">
        <v>22</v>
      </c>
      <c r="D40" s="88">
        <f>IF(E40=TRUE,D33*D24*D13/100,0)</f>
        <v>0</v>
      </c>
      <c r="E40" s="267" t="b">
        <v>0</v>
      </c>
      <c r="F40" s="265"/>
      <c r="G40" s="13"/>
      <c r="H40" s="12"/>
      <c r="L40" s="29"/>
      <c r="M40" s="70"/>
      <c r="N40" s="69" t="s">
        <v>74</v>
      </c>
      <c r="O40" s="78">
        <f>IF(S41=1,R18*0.5*0.5*S40,R18*0.5*S40)</f>
        <v>0</v>
      </c>
      <c r="P40" s="286" t="b">
        <v>0</v>
      </c>
      <c r="Q40" s="274"/>
      <c r="R40" s="66"/>
      <c r="S40" s="294">
        <f t="shared" si="1"/>
        <v>0</v>
      </c>
      <c r="T40" s="42"/>
      <c r="U40" s="275">
        <f>IF(S41=1,(O18+P18)*0.5*0.5*S40,(O18+P18)*0.5*S40)</f>
        <v>0</v>
      </c>
      <c r="V40" s="98"/>
      <c r="W40" s="98"/>
      <c r="X40" s="98"/>
      <c r="Y40" s="98"/>
      <c r="Z40" s="98"/>
    </row>
    <row r="41" spans="2:26" ht="15.75" customHeight="1" x14ac:dyDescent="0.2">
      <c r="B41" s="11"/>
      <c r="C41" s="17" t="s">
        <v>36</v>
      </c>
      <c r="D41" s="88">
        <f>IF(E41=TRUE,15,0)</f>
        <v>0</v>
      </c>
      <c r="E41" s="267" t="b">
        <v>0</v>
      </c>
      <c r="F41" s="265"/>
      <c r="G41" s="13"/>
      <c r="H41" s="12"/>
      <c r="L41" s="29"/>
      <c r="M41" s="70"/>
      <c r="N41" s="74" t="s">
        <v>427</v>
      </c>
      <c r="O41" s="78">
        <f>R18*0.5*S41</f>
        <v>0</v>
      </c>
      <c r="P41" s="287" t="b">
        <v>0</v>
      </c>
      <c r="Q41" s="66"/>
      <c r="R41" s="66"/>
      <c r="S41" s="294">
        <f t="shared" si="1"/>
        <v>0</v>
      </c>
      <c r="T41" s="42"/>
      <c r="U41" s="275">
        <f>(O18+P18)*0.5*S41</f>
        <v>0</v>
      </c>
      <c r="V41" s="98"/>
      <c r="W41" s="98"/>
      <c r="X41" s="98"/>
      <c r="Y41" s="98"/>
      <c r="Z41" s="98"/>
    </row>
    <row r="42" spans="2:26" ht="15.75" customHeight="1" x14ac:dyDescent="0.2">
      <c r="B42" s="11"/>
      <c r="C42" s="18"/>
      <c r="D42" s="27"/>
      <c r="E42" s="27"/>
      <c r="F42" s="27"/>
      <c r="G42" s="13"/>
      <c r="H42" s="12"/>
      <c r="M42" s="64"/>
      <c r="N42" s="69" t="s">
        <v>75</v>
      </c>
      <c r="O42" s="77">
        <f>IF(S46=1,530*O33*S42/2,IF(S47=1,530*O33*S42/3,530*O33*S42))</f>
        <v>0</v>
      </c>
      <c r="P42" s="287" t="b">
        <v>0</v>
      </c>
      <c r="Q42" s="66"/>
      <c r="R42" s="66"/>
      <c r="S42" s="294">
        <f t="shared" si="1"/>
        <v>0</v>
      </c>
      <c r="T42" s="42"/>
      <c r="U42" s="275">
        <f>IF(S46=1,530*2*S42/2,IF(S47=1,530*2*S42/3,530*2*S42))</f>
        <v>0</v>
      </c>
      <c r="V42" s="276"/>
      <c r="W42" s="98"/>
      <c r="X42" s="98"/>
      <c r="Y42" s="98"/>
      <c r="Z42" s="98"/>
    </row>
    <row r="43" spans="2:26" ht="15.75" customHeight="1" x14ac:dyDescent="0.25">
      <c r="B43" s="11"/>
      <c r="C43" s="30" t="s">
        <v>30</v>
      </c>
      <c r="D43" s="27"/>
      <c r="E43" s="27"/>
      <c r="F43" s="27"/>
      <c r="G43" s="13"/>
      <c r="H43" s="12"/>
      <c r="M43" s="64"/>
      <c r="N43" s="69" t="s">
        <v>21</v>
      </c>
      <c r="O43" s="77">
        <f>IF(S46=1,85*O33*S43/2,IF(S47=1,85*O33*S43/3,85*O33*S43))</f>
        <v>0</v>
      </c>
      <c r="P43" s="287" t="b">
        <v>0</v>
      </c>
      <c r="Q43" s="66"/>
      <c r="R43" s="66"/>
      <c r="S43" s="294">
        <f t="shared" si="1"/>
        <v>0</v>
      </c>
      <c r="T43" s="42"/>
      <c r="U43" s="276">
        <f>IF(S46=1,85*2*S43/2,IF(S47=1,85*2*S43/3,85*2*S43))</f>
        <v>0</v>
      </c>
      <c r="V43" s="276"/>
      <c r="W43" s="98"/>
      <c r="X43" s="98"/>
      <c r="Y43" s="98"/>
      <c r="Z43" s="98"/>
    </row>
    <row r="44" spans="2:26" ht="15.75" customHeight="1" x14ac:dyDescent="0.2">
      <c r="B44" s="11"/>
      <c r="C44" s="61" t="s">
        <v>26</v>
      </c>
      <c r="D44" s="25">
        <f>D33*D16</f>
        <v>324</v>
      </c>
      <c r="E44" s="62" t="s">
        <v>16</v>
      </c>
      <c r="F44" s="96"/>
      <c r="G44" s="13"/>
      <c r="H44" s="12"/>
      <c r="M44" s="64"/>
      <c r="N44" s="75" t="s">
        <v>76</v>
      </c>
      <c r="O44" s="77">
        <f>(R14+R15)*0.5*S44</f>
        <v>0</v>
      </c>
      <c r="P44" s="287" t="b">
        <v>0</v>
      </c>
      <c r="Q44" s="66"/>
      <c r="R44" s="66"/>
      <c r="S44" s="294">
        <f t="shared" si="1"/>
        <v>0</v>
      </c>
      <c r="T44" s="42"/>
      <c r="U44" s="275">
        <f>(O14+O15+P14+P15)*0.5*S44</f>
        <v>0</v>
      </c>
      <c r="V44" s="98"/>
      <c r="W44" s="98"/>
      <c r="X44" s="98"/>
      <c r="Y44" s="98"/>
      <c r="Z44" s="98"/>
    </row>
    <row r="45" spans="2:26" ht="15.75" customHeight="1" x14ac:dyDescent="0.2">
      <c r="B45" s="11"/>
      <c r="C45" s="61" t="s">
        <v>388</v>
      </c>
      <c r="D45" s="89">
        <f>D44+(D33*D10/(100-D22)*100)+15-(SUM(D36:D41))</f>
        <v>521.85714285714289</v>
      </c>
      <c r="E45" s="62" t="s">
        <v>16</v>
      </c>
      <c r="F45" s="96"/>
      <c r="G45" s="13"/>
      <c r="H45" s="12"/>
      <c r="M45" s="64"/>
      <c r="N45" s="69" t="s">
        <v>425</v>
      </c>
      <c r="O45" s="78">
        <f>R9*0.5*S45</f>
        <v>0</v>
      </c>
      <c r="P45" s="287" t="b">
        <v>0</v>
      </c>
      <c r="Q45" s="66"/>
      <c r="R45" s="66"/>
      <c r="S45" s="294">
        <f t="shared" si="1"/>
        <v>0</v>
      </c>
      <c r="T45" s="42"/>
      <c r="U45" s="278">
        <f>(O9+P9)*0.5*S45</f>
        <v>0</v>
      </c>
      <c r="V45" s="98"/>
      <c r="W45" s="98"/>
      <c r="X45" s="98"/>
      <c r="Y45" s="98"/>
      <c r="Z45" s="98"/>
    </row>
    <row r="46" spans="2:26" ht="15.75" customHeight="1" x14ac:dyDescent="0.2">
      <c r="B46" s="11"/>
      <c r="C46" s="61" t="str">
        <f>IF(D45&gt;D44,"Mehrverbrauch ","Einsparung ")</f>
        <v xml:space="preserve">Mehrverbrauch </v>
      </c>
      <c r="D46" s="89">
        <f>ABS(D45-D44)</f>
        <v>197.85714285714289</v>
      </c>
      <c r="E46" s="62" t="s">
        <v>16</v>
      </c>
      <c r="F46" s="96"/>
      <c r="G46" s="13"/>
      <c r="H46" s="12"/>
      <c r="M46" s="64"/>
      <c r="N46" s="69" t="s">
        <v>73</v>
      </c>
      <c r="O46" s="77">
        <f>R19/2*S46</f>
        <v>0</v>
      </c>
      <c r="P46" s="287" t="b">
        <v>0</v>
      </c>
      <c r="Q46" s="68"/>
      <c r="R46" s="60"/>
      <c r="S46" s="294">
        <f>IF(P46=TRUE,1,0)</f>
        <v>0</v>
      </c>
      <c r="T46" s="42"/>
      <c r="U46" s="275">
        <f>(O19+P19)/2*S46</f>
        <v>0</v>
      </c>
      <c r="V46" s="288">
        <f>IF((U46+U47)=0,R19,(R19-O46-O47))</f>
        <v>2800</v>
      </c>
      <c r="W46" s="98" t="s">
        <v>446</v>
      </c>
      <c r="X46" s="98"/>
      <c r="Y46" s="98"/>
      <c r="Z46" s="98"/>
    </row>
    <row r="47" spans="2:26" ht="15.75" customHeight="1" x14ac:dyDescent="0.2">
      <c r="B47" s="11"/>
      <c r="C47" s="61" t="str">
        <f>IF(D45&gt;D44,"Mehrverbrauch ","Einsparung ")</f>
        <v xml:space="preserve">Mehrverbrauch </v>
      </c>
      <c r="D47" s="90">
        <f>D46*365</f>
        <v>72217.857142857159</v>
      </c>
      <c r="E47" s="62" t="s">
        <v>18</v>
      </c>
      <c r="F47" s="96"/>
      <c r="G47" s="13"/>
      <c r="H47" s="12"/>
      <c r="M47" s="64"/>
      <c r="N47" s="69" t="s">
        <v>442</v>
      </c>
      <c r="O47" s="77">
        <f>(R19-R20)*S47</f>
        <v>0</v>
      </c>
      <c r="P47" s="287" t="b">
        <v>0</v>
      </c>
      <c r="Q47" s="68"/>
      <c r="R47" s="60"/>
      <c r="S47" s="294">
        <f>IF(P47=TRUE,1,0)</f>
        <v>0</v>
      </c>
      <c r="T47" s="42"/>
      <c r="U47" s="275">
        <f>(O19+P19-O20-P20)*S47</f>
        <v>0</v>
      </c>
      <c r="V47" s="276"/>
      <c r="W47" s="284" t="s">
        <v>445</v>
      </c>
      <c r="X47" s="98"/>
      <c r="Y47" s="285">
        <f>SUM(U38:U47)</f>
        <v>0</v>
      </c>
      <c r="Z47" s="98"/>
    </row>
    <row r="48" spans="2:26" ht="15.75" customHeight="1" x14ac:dyDescent="0.2">
      <c r="B48" s="11"/>
      <c r="C48" s="17"/>
      <c r="D48" s="14"/>
      <c r="E48" s="63"/>
      <c r="F48" s="96"/>
      <c r="G48" s="13"/>
      <c r="H48" s="12"/>
      <c r="L48" s="204"/>
      <c r="M48" s="38"/>
      <c r="N48" s="39"/>
      <c r="O48" s="283"/>
      <c r="P48" s="283"/>
      <c r="Q48" s="283"/>
      <c r="R48" s="283"/>
      <c r="S48" s="49"/>
      <c r="T48" s="235"/>
      <c r="V48" s="43"/>
      <c r="W48" s="43"/>
      <c r="X48" s="43"/>
      <c r="Y48" s="43"/>
      <c r="Z48" s="43"/>
    </row>
    <row r="49" spans="2:26" ht="15.75" customHeight="1" x14ac:dyDescent="0.25">
      <c r="B49" s="11"/>
      <c r="C49" s="17" t="s">
        <v>457</v>
      </c>
      <c r="D49" s="264">
        <v>4</v>
      </c>
      <c r="E49" s="63" t="s">
        <v>19</v>
      </c>
      <c r="F49" s="96"/>
      <c r="G49" s="13"/>
      <c r="H49" s="12"/>
      <c r="L49" s="204"/>
      <c r="M49" s="64"/>
      <c r="N49" s="180" t="s">
        <v>318</v>
      </c>
      <c r="O49" s="290" t="s">
        <v>439</v>
      </c>
      <c r="P49" s="313" t="s">
        <v>451</v>
      </c>
      <c r="Q49" s="314"/>
      <c r="R49" s="279"/>
      <c r="S49" s="49"/>
      <c r="T49" s="235"/>
      <c r="V49" s="43"/>
      <c r="W49" s="43"/>
      <c r="X49" s="43"/>
      <c r="Y49" s="43"/>
      <c r="Z49" s="43"/>
    </row>
    <row r="50" spans="2:26" ht="15.75" customHeight="1" x14ac:dyDescent="0.2">
      <c r="B50" s="11"/>
      <c r="C50" s="61" t="s">
        <v>23</v>
      </c>
      <c r="D50" s="89">
        <f>D44*365/1000*D49</f>
        <v>473.04</v>
      </c>
      <c r="E50" s="62" t="s">
        <v>19</v>
      </c>
      <c r="F50" s="96"/>
      <c r="G50" s="13"/>
      <c r="H50" s="12"/>
      <c r="L50" s="204"/>
      <c r="M50" s="64"/>
      <c r="N50" s="79" t="s">
        <v>77</v>
      </c>
      <c r="O50" s="291">
        <f>O35-(SUM(O38:O47))</f>
        <v>6900</v>
      </c>
      <c r="P50" s="302">
        <f>V46-O42-O43</f>
        <v>2800</v>
      </c>
      <c r="Q50" s="303"/>
      <c r="R50" s="80" t="s">
        <v>70</v>
      </c>
      <c r="S50" s="49"/>
      <c r="T50" s="235"/>
      <c r="V50" s="43"/>
      <c r="W50" s="43"/>
      <c r="X50" s="43"/>
      <c r="Y50" s="43"/>
      <c r="Z50" s="43"/>
    </row>
    <row r="51" spans="2:26" ht="15.75" customHeight="1" x14ac:dyDescent="0.2">
      <c r="B51" s="11"/>
      <c r="C51" s="61" t="s">
        <v>25</v>
      </c>
      <c r="D51" s="89">
        <f>D45*D49*365/1000</f>
        <v>761.91142857142859</v>
      </c>
      <c r="E51" s="62" t="s">
        <v>19</v>
      </c>
      <c r="F51" s="96"/>
      <c r="G51" s="13"/>
      <c r="H51" s="12"/>
      <c r="L51" s="204"/>
      <c r="M51" s="64"/>
      <c r="N51" s="79" t="s">
        <v>440</v>
      </c>
      <c r="O51" s="292">
        <f>O35*0.22</f>
        <v>1518</v>
      </c>
      <c r="P51" s="306">
        <f>R19*0.22</f>
        <v>616</v>
      </c>
      <c r="Q51" s="307"/>
      <c r="R51" s="80" t="s">
        <v>19</v>
      </c>
      <c r="S51" s="67"/>
      <c r="T51" s="235"/>
      <c r="V51" s="43"/>
      <c r="W51" s="43"/>
      <c r="X51" s="43"/>
      <c r="Y51" s="43"/>
      <c r="Z51" s="43"/>
    </row>
    <row r="52" spans="2:26" ht="15.75" customHeight="1" thickBot="1" x14ac:dyDescent="0.25">
      <c r="B52" s="11"/>
      <c r="C52" s="17"/>
      <c r="D52" s="14"/>
      <c r="E52" s="63"/>
      <c r="F52" s="96"/>
      <c r="G52" s="13"/>
      <c r="H52" s="12"/>
      <c r="L52" s="204"/>
      <c r="M52" s="64"/>
      <c r="N52" s="79" t="s">
        <v>441</v>
      </c>
      <c r="O52" s="293">
        <f>O50*0.22</f>
        <v>1518</v>
      </c>
      <c r="P52" s="302">
        <f>P50*0.22</f>
        <v>616</v>
      </c>
      <c r="Q52" s="303"/>
      <c r="R52" s="80" t="s">
        <v>19</v>
      </c>
      <c r="S52" s="67"/>
      <c r="T52" s="235"/>
      <c r="V52" s="43"/>
      <c r="W52" s="43"/>
      <c r="X52" s="43"/>
      <c r="Y52" s="43"/>
      <c r="Z52" s="43"/>
    </row>
    <row r="53" spans="2:26" ht="15.75" customHeight="1" thickTop="1" thickBot="1" x14ac:dyDescent="0.25">
      <c r="B53" s="11"/>
      <c r="C53" s="61" t="str">
        <f>IF(D45&gt;D44,"Ihre Mehrkosten ","Ihre Einsparung ")</f>
        <v xml:space="preserve">Ihre Mehrkosten </v>
      </c>
      <c r="D53" s="31">
        <f>ABS(D51-D50)</f>
        <v>288.87142857142857</v>
      </c>
      <c r="E53" s="62" t="s">
        <v>19</v>
      </c>
      <c r="F53" s="96"/>
      <c r="G53" s="13"/>
      <c r="H53" s="12"/>
      <c r="J53" s="32"/>
      <c r="K53" s="32"/>
      <c r="L53" s="204"/>
      <c r="M53" s="64"/>
      <c r="N53" s="79" t="str">
        <f>IF(O52&gt;O51,"Ihre Mehrkosten total ","Ihre Einsparung total ")</f>
        <v xml:space="preserve">Ihre Einsparung total </v>
      </c>
      <c r="O53" s="31">
        <f>ABS(O51-O52)</f>
        <v>0</v>
      </c>
      <c r="P53" s="283"/>
      <c r="Q53" s="80"/>
      <c r="R53" s="80" t="s">
        <v>19</v>
      </c>
      <c r="S53" s="67"/>
      <c r="T53" s="235"/>
      <c r="U53" s="276">
        <f>SUM(U38:U47)*0.22</f>
        <v>0</v>
      </c>
      <c r="V53" s="98"/>
      <c r="W53" s="98"/>
      <c r="X53" s="98"/>
      <c r="Y53" s="98"/>
      <c r="Z53" s="98"/>
    </row>
    <row r="54" spans="2:26" ht="15.75" customHeight="1" thickTop="1" thickBot="1" x14ac:dyDescent="0.25">
      <c r="B54" s="11"/>
      <c r="C54" s="61" t="s">
        <v>43</v>
      </c>
      <c r="D54" s="33">
        <f>D53*7500000/D33</f>
        <v>1083267857.1428571</v>
      </c>
      <c r="E54" s="62" t="s">
        <v>19</v>
      </c>
      <c r="F54" s="96"/>
      <c r="G54" s="13"/>
      <c r="H54" s="12"/>
      <c r="J54" s="32"/>
      <c r="K54" s="32"/>
      <c r="L54" s="204"/>
      <c r="M54" s="64"/>
      <c r="N54" s="79" t="s">
        <v>80</v>
      </c>
      <c r="O54" s="33">
        <f>ROUND(U53*7500000/2,-6)</f>
        <v>0</v>
      </c>
      <c r="P54" s="283"/>
      <c r="Q54" s="80"/>
      <c r="R54" s="80" t="s">
        <v>19</v>
      </c>
      <c r="S54" s="67"/>
      <c r="T54" s="235"/>
      <c r="U54" s="98">
        <f>SUM(U38:U47)/2*7500000</f>
        <v>0</v>
      </c>
      <c r="V54" s="98" t="s">
        <v>444</v>
      </c>
      <c r="W54" s="98"/>
      <c r="X54" s="98"/>
      <c r="Y54" s="98"/>
      <c r="Z54" s="98"/>
    </row>
    <row r="55" spans="2:26" ht="15.75" customHeight="1" thickTop="1" thickBot="1" x14ac:dyDescent="0.25">
      <c r="B55" s="11"/>
      <c r="C55" s="61"/>
      <c r="D55" s="62"/>
      <c r="E55" s="62"/>
      <c r="F55" s="62"/>
      <c r="G55" s="13"/>
      <c r="H55" s="12"/>
      <c r="J55" s="32"/>
      <c r="K55" s="32"/>
      <c r="L55" s="204"/>
      <c r="M55" s="64"/>
      <c r="N55" s="92" t="s">
        <v>91</v>
      </c>
      <c r="O55" s="93">
        <f>U55</f>
        <v>0</v>
      </c>
      <c r="P55" s="304" t="s">
        <v>449</v>
      </c>
      <c r="Q55" s="305"/>
      <c r="R55" s="305"/>
      <c r="S55" s="67"/>
      <c r="T55" s="235"/>
      <c r="U55" s="98">
        <f>U54/W55</f>
        <v>0</v>
      </c>
      <c r="V55" s="98" t="s">
        <v>90</v>
      </c>
      <c r="W55" s="277">
        <v>8000000000</v>
      </c>
      <c r="X55" s="98"/>
      <c r="Y55" s="98"/>
      <c r="Z55" s="98"/>
    </row>
    <row r="56" spans="2:26" ht="18" customHeight="1" thickTop="1" x14ac:dyDescent="0.2">
      <c r="B56" s="11"/>
      <c r="C56" s="61"/>
      <c r="D56" s="62"/>
      <c r="E56" s="62"/>
      <c r="F56" s="62"/>
      <c r="G56" s="13"/>
      <c r="H56" s="12"/>
      <c r="J56" s="32"/>
      <c r="K56" s="32"/>
      <c r="L56" s="204"/>
      <c r="M56" s="64"/>
      <c r="N56" s="301" t="s">
        <v>453</v>
      </c>
      <c r="O56" s="301"/>
      <c r="P56" s="301"/>
      <c r="Q56" s="301"/>
      <c r="R56" s="301"/>
      <c r="S56" s="67"/>
      <c r="T56" s="235"/>
      <c r="U56" s="98"/>
      <c r="V56" s="98"/>
      <c r="W56" s="277"/>
      <c r="X56" s="98"/>
      <c r="Y56" s="98"/>
      <c r="Z56" s="98"/>
    </row>
    <row r="57" spans="2:26" ht="18" customHeight="1" x14ac:dyDescent="0.2">
      <c r="B57" s="11"/>
      <c r="C57" s="61"/>
      <c r="D57" s="62"/>
      <c r="E57" s="62"/>
      <c r="F57" s="62"/>
      <c r="G57" s="13"/>
      <c r="H57" s="12"/>
      <c r="J57" s="32"/>
      <c r="K57" s="32"/>
      <c r="L57" s="204"/>
      <c r="M57" s="38"/>
      <c r="N57" s="301"/>
      <c r="O57" s="301"/>
      <c r="P57" s="301"/>
      <c r="Q57" s="301"/>
      <c r="R57" s="301"/>
      <c r="S57" s="49"/>
      <c r="T57" s="235"/>
      <c r="U57" s="98"/>
      <c r="V57" s="98"/>
      <c r="W57" s="98"/>
      <c r="X57" s="98"/>
      <c r="Y57" s="98"/>
      <c r="Z57" s="98"/>
    </row>
    <row r="58" spans="2:26" ht="13.5" thickBot="1" x14ac:dyDescent="0.25">
      <c r="B58" s="15"/>
      <c r="C58" s="19"/>
      <c r="D58" s="20"/>
      <c r="E58" s="20"/>
      <c r="F58" s="19"/>
      <c r="G58" s="19"/>
      <c r="H58" s="16"/>
      <c r="L58" s="204"/>
      <c r="M58" s="76"/>
      <c r="N58" s="83" t="s">
        <v>79</v>
      </c>
      <c r="O58" s="82" t="s">
        <v>78</v>
      </c>
      <c r="P58" s="50"/>
      <c r="Q58" s="50"/>
      <c r="R58" s="50"/>
      <c r="S58" s="51"/>
      <c r="T58" s="235"/>
    </row>
    <row r="59" spans="2:26" x14ac:dyDescent="0.2">
      <c r="L59" s="204"/>
    </row>
    <row r="60" spans="2:26" x14ac:dyDescent="0.2">
      <c r="L60" s="204"/>
    </row>
    <row r="61" spans="2:26" x14ac:dyDescent="0.2">
      <c r="L61" s="204"/>
    </row>
    <row r="62" spans="2:26" x14ac:dyDescent="0.2">
      <c r="L62" s="204"/>
      <c r="M62" s="235"/>
      <c r="N62" s="235"/>
      <c r="O62" s="280"/>
      <c r="P62" s="280"/>
      <c r="Q62" s="280"/>
      <c r="R62" s="280"/>
      <c r="S62" s="280"/>
      <c r="T62" s="235"/>
    </row>
    <row r="63" spans="2:26" x14ac:dyDescent="0.2">
      <c r="L63" s="204"/>
      <c r="M63" s="235"/>
      <c r="N63" s="235"/>
      <c r="O63" s="280"/>
      <c r="P63" s="280"/>
      <c r="Q63" s="280"/>
      <c r="R63" s="280"/>
      <c r="S63" s="280"/>
      <c r="T63" s="235"/>
    </row>
    <row r="64" spans="2:26" x14ac:dyDescent="0.2">
      <c r="L64" s="204"/>
      <c r="M64" s="235"/>
      <c r="N64" s="235"/>
      <c r="O64" s="280"/>
      <c r="P64" s="280"/>
      <c r="Q64" s="280"/>
      <c r="R64" s="280"/>
      <c r="S64" s="280"/>
      <c r="T64" s="235"/>
    </row>
    <row r="65" spans="12:20" x14ac:dyDescent="0.2">
      <c r="L65" s="204"/>
      <c r="M65" s="235"/>
      <c r="N65" s="235"/>
      <c r="O65" s="280"/>
      <c r="P65" s="280"/>
      <c r="Q65" s="280"/>
      <c r="R65" s="280"/>
      <c r="S65" s="280"/>
      <c r="T65" s="281"/>
    </row>
    <row r="66" spans="12:20" x14ac:dyDescent="0.2">
      <c r="L66" s="204"/>
      <c r="T66" s="235"/>
    </row>
    <row r="67" spans="12:20" x14ac:dyDescent="0.2">
      <c r="L67" s="204"/>
      <c r="M67" s="235"/>
      <c r="N67" s="235"/>
      <c r="O67" s="280"/>
      <c r="P67" s="280"/>
      <c r="Q67" s="280"/>
      <c r="R67" s="280"/>
      <c r="S67" s="280"/>
      <c r="T67" s="235"/>
    </row>
    <row r="69" spans="12:20" x14ac:dyDescent="0.2">
      <c r="T69" s="42"/>
    </row>
    <row r="70" spans="12:20" x14ac:dyDescent="0.2">
      <c r="T70" s="42"/>
    </row>
    <row r="71" spans="12:20" x14ac:dyDescent="0.2">
      <c r="T71" s="42"/>
    </row>
    <row r="72" spans="12:20" x14ac:dyDescent="0.2">
      <c r="T72" s="42"/>
    </row>
    <row r="73" spans="12:20" x14ac:dyDescent="0.2">
      <c r="T73" s="42"/>
    </row>
    <row r="74" spans="12:20" x14ac:dyDescent="0.2">
      <c r="T74" s="42"/>
    </row>
    <row r="75" spans="12:20" x14ac:dyDescent="0.2">
      <c r="T75" s="42"/>
    </row>
    <row r="76" spans="12:20" x14ac:dyDescent="0.2">
      <c r="T76" s="42"/>
    </row>
    <row r="77" spans="12:20" x14ac:dyDescent="0.2">
      <c r="T77" s="42"/>
    </row>
  </sheetData>
  <sheetProtection password="D65F" sheet="1" objects="1" scenarios="1"/>
  <mergeCells count="28">
    <mergeCell ref="C3:F3"/>
    <mergeCell ref="C29:D29"/>
    <mergeCell ref="N3:P3"/>
    <mergeCell ref="N5:P5"/>
    <mergeCell ref="N29:O29"/>
    <mergeCell ref="P28:R29"/>
    <mergeCell ref="N25:N27"/>
    <mergeCell ref="P6:Q8"/>
    <mergeCell ref="P9:Q9"/>
    <mergeCell ref="P10:Q10"/>
    <mergeCell ref="P13:Q13"/>
    <mergeCell ref="P14:Q14"/>
    <mergeCell ref="P15:Q15"/>
    <mergeCell ref="P17:Q17"/>
    <mergeCell ref="P18:Q18"/>
    <mergeCell ref="P19:Q19"/>
    <mergeCell ref="C5:F5"/>
    <mergeCell ref="C31:F31"/>
    <mergeCell ref="N31:P31"/>
    <mergeCell ref="P20:Q20"/>
    <mergeCell ref="P50:Q50"/>
    <mergeCell ref="P49:Q49"/>
    <mergeCell ref="N56:R57"/>
    <mergeCell ref="P52:Q52"/>
    <mergeCell ref="P55:R55"/>
    <mergeCell ref="P51:Q51"/>
    <mergeCell ref="P33:Q33"/>
    <mergeCell ref="P35:Q35"/>
  </mergeCells>
  <conditionalFormatting sqref="D53">
    <cfRule type="expression" dxfId="45" priority="18">
      <formula>IF(D45&gt;D44,TRUE,FALSE)</formula>
    </cfRule>
  </conditionalFormatting>
  <conditionalFormatting sqref="D54">
    <cfRule type="expression" dxfId="44" priority="17">
      <formula>IF(D45&gt;D44,TRUE,FALSE)</formula>
    </cfRule>
  </conditionalFormatting>
  <dataValidations count="2">
    <dataValidation allowBlank="1" showInputMessage="1" showErrorMessage="1" errorTitle="Fehler" error="Nur Ja / Nein Eingabe zulässig" sqref="F42:F43"/>
    <dataValidation allowBlank="1" sqref="N31:Q35"/>
  </dataValidations>
  <hyperlinks>
    <hyperlink ref="O58" r:id="rId1"/>
  </hyperlinks>
  <pageMargins left="0.51181102362204722" right="0.11811023622047245" top="0.78740157480314965" bottom="0.78740157480314965" header="0.31496062992125984" footer="0.31496062992125984"/>
  <pageSetup paperSize="9" scale="78" orientation="portrait" horizontalDpi="4294967293" r:id="rId2"/>
  <colBreaks count="1" manualBreakCount="1">
    <brk id="9" min="1" max="57" man="1"/>
  </colBreaks>
  <drawing r:id="rId3"/>
  <legacyDrawing r:id="rId4"/>
  <controls>
    <mc:AlternateContent xmlns:mc="http://schemas.openxmlformats.org/markup-compatibility/2006">
      <mc:Choice Requires="x14">
        <control shapeId="1065" r:id="rId5" name="OptionButton34">
          <controlPr defaultSize="0" autoLine="0" r:id="rId6">
            <anchor moveWithCells="1">
              <from>
                <xdr:col>15</xdr:col>
                <xdr:colOff>19050</xdr:colOff>
                <xdr:row>33</xdr:row>
                <xdr:rowOff>28575</xdr:rowOff>
              </from>
              <to>
                <xdr:col>17</xdr:col>
                <xdr:colOff>28575</xdr:colOff>
                <xdr:row>34</xdr:row>
                <xdr:rowOff>19050</xdr:rowOff>
              </to>
            </anchor>
          </controlPr>
        </control>
      </mc:Choice>
      <mc:Fallback>
        <control shapeId="1065" r:id="rId5" name="OptionButton34"/>
      </mc:Fallback>
    </mc:AlternateContent>
    <mc:AlternateContent xmlns:mc="http://schemas.openxmlformats.org/markup-compatibility/2006">
      <mc:Choice Requires="x14">
        <control shapeId="1064" r:id="rId7" name="OptionButton32">
          <controlPr defaultSize="0" autoLine="0" linkedCell="O34" r:id="rId8">
            <anchor moveWithCells="1">
              <from>
                <xdr:col>14</xdr:col>
                <xdr:colOff>19050</xdr:colOff>
                <xdr:row>33</xdr:row>
                <xdr:rowOff>28575</xdr:rowOff>
              </from>
              <to>
                <xdr:col>15</xdr:col>
                <xdr:colOff>28575</xdr:colOff>
                <xdr:row>34</xdr:row>
                <xdr:rowOff>19050</xdr:rowOff>
              </to>
            </anchor>
          </controlPr>
        </control>
      </mc:Choice>
      <mc:Fallback>
        <control shapeId="1064" r:id="rId7" name="OptionButton32"/>
      </mc:Fallback>
    </mc:AlternateContent>
    <mc:AlternateContent xmlns:mc="http://schemas.openxmlformats.org/markup-compatibility/2006">
      <mc:Choice Requires="x14">
        <control shapeId="1061" r:id="rId9" name="OptionButton33">
          <controlPr defaultSize="0" autoLine="0" linkedCell="P47" r:id="rId10">
            <anchor moveWithCells="1">
              <from>
                <xdr:col>15</xdr:col>
                <xdr:colOff>9525</xdr:colOff>
                <xdr:row>46</xdr:row>
                <xdr:rowOff>0</xdr:rowOff>
              </from>
              <to>
                <xdr:col>15</xdr:col>
                <xdr:colOff>523875</xdr:colOff>
                <xdr:row>47</xdr:row>
                <xdr:rowOff>0</xdr:rowOff>
              </to>
            </anchor>
          </controlPr>
        </control>
      </mc:Choice>
      <mc:Fallback>
        <control shapeId="1061" r:id="rId9" name="OptionButton33"/>
      </mc:Fallback>
    </mc:AlternateContent>
    <mc:AlternateContent xmlns:mc="http://schemas.openxmlformats.org/markup-compatibility/2006">
      <mc:Choice Requires="x14">
        <control shapeId="1059" r:id="rId11" name="OptionButton31">
          <controlPr defaultSize="0" autoLine="0" linkedCell="P46" r:id="rId12">
            <anchor moveWithCells="1">
              <from>
                <xdr:col>15</xdr:col>
                <xdr:colOff>9525</xdr:colOff>
                <xdr:row>45</xdr:row>
                <xdr:rowOff>0</xdr:rowOff>
              </from>
              <to>
                <xdr:col>15</xdr:col>
                <xdr:colOff>523875</xdr:colOff>
                <xdr:row>46</xdr:row>
                <xdr:rowOff>0</xdr:rowOff>
              </to>
            </anchor>
          </controlPr>
        </control>
      </mc:Choice>
      <mc:Fallback>
        <control shapeId="1059" r:id="rId11" name="OptionButton31"/>
      </mc:Fallback>
    </mc:AlternateContent>
    <mc:AlternateContent xmlns:mc="http://schemas.openxmlformats.org/markup-compatibility/2006">
      <mc:Choice Requires="x14">
        <control shapeId="1057" r:id="rId13" name="OptionButton29">
          <controlPr defaultSize="0" autoLine="0" linkedCell="P45" r:id="rId14">
            <anchor moveWithCells="1">
              <from>
                <xdr:col>15</xdr:col>
                <xdr:colOff>9525</xdr:colOff>
                <xdr:row>44</xdr:row>
                <xdr:rowOff>0</xdr:rowOff>
              </from>
              <to>
                <xdr:col>15</xdr:col>
                <xdr:colOff>523875</xdr:colOff>
                <xdr:row>45</xdr:row>
                <xdr:rowOff>0</xdr:rowOff>
              </to>
            </anchor>
          </controlPr>
        </control>
      </mc:Choice>
      <mc:Fallback>
        <control shapeId="1057" r:id="rId13" name="OptionButton29"/>
      </mc:Fallback>
    </mc:AlternateContent>
    <mc:AlternateContent xmlns:mc="http://schemas.openxmlformats.org/markup-compatibility/2006">
      <mc:Choice Requires="x14">
        <control shapeId="1056" r:id="rId15" name="OptionButton28">
          <controlPr defaultSize="0" autoLine="0" r:id="rId16">
            <anchor moveWithCells="1">
              <from>
                <xdr:col>16</xdr:col>
                <xdr:colOff>9525</xdr:colOff>
                <xdr:row>44</xdr:row>
                <xdr:rowOff>0</xdr:rowOff>
              </from>
              <to>
                <xdr:col>16</xdr:col>
                <xdr:colOff>523875</xdr:colOff>
                <xdr:row>45</xdr:row>
                <xdr:rowOff>0</xdr:rowOff>
              </to>
            </anchor>
          </controlPr>
        </control>
      </mc:Choice>
      <mc:Fallback>
        <control shapeId="1056" r:id="rId15" name="OptionButton28"/>
      </mc:Fallback>
    </mc:AlternateContent>
    <mc:AlternateContent xmlns:mc="http://schemas.openxmlformats.org/markup-compatibility/2006">
      <mc:Choice Requires="x14">
        <control shapeId="1055" r:id="rId17" name="OptionButton27">
          <controlPr defaultSize="0" autoLine="0" linkedCell="P45" r:id="rId18">
            <anchor moveWithCells="1">
              <from>
                <xdr:col>15</xdr:col>
                <xdr:colOff>9525</xdr:colOff>
                <xdr:row>44</xdr:row>
                <xdr:rowOff>0</xdr:rowOff>
              </from>
              <to>
                <xdr:col>15</xdr:col>
                <xdr:colOff>523875</xdr:colOff>
                <xdr:row>45</xdr:row>
                <xdr:rowOff>0</xdr:rowOff>
              </to>
            </anchor>
          </controlPr>
        </control>
      </mc:Choice>
      <mc:Fallback>
        <control shapeId="1055" r:id="rId17" name="OptionButton27"/>
      </mc:Fallback>
    </mc:AlternateContent>
    <mc:AlternateContent xmlns:mc="http://schemas.openxmlformats.org/markup-compatibility/2006">
      <mc:Choice Requires="x14">
        <control shapeId="1054" r:id="rId19" name="OptionButton26">
          <controlPr defaultSize="0" autoLine="0" r:id="rId20">
            <anchor moveWithCells="1">
              <from>
                <xdr:col>16</xdr:col>
                <xdr:colOff>9525</xdr:colOff>
                <xdr:row>43</xdr:row>
                <xdr:rowOff>0</xdr:rowOff>
              </from>
              <to>
                <xdr:col>16</xdr:col>
                <xdr:colOff>523875</xdr:colOff>
                <xdr:row>44</xdr:row>
                <xdr:rowOff>0</xdr:rowOff>
              </to>
            </anchor>
          </controlPr>
        </control>
      </mc:Choice>
      <mc:Fallback>
        <control shapeId="1054" r:id="rId19" name="OptionButton26"/>
      </mc:Fallback>
    </mc:AlternateContent>
    <mc:AlternateContent xmlns:mc="http://schemas.openxmlformats.org/markup-compatibility/2006">
      <mc:Choice Requires="x14">
        <control shapeId="1053" r:id="rId21" name="OptionButton25">
          <controlPr defaultSize="0" autoLine="0" linkedCell="P44" r:id="rId22">
            <anchor moveWithCells="1">
              <from>
                <xdr:col>15</xdr:col>
                <xdr:colOff>9525</xdr:colOff>
                <xdr:row>43</xdr:row>
                <xdr:rowOff>0</xdr:rowOff>
              </from>
              <to>
                <xdr:col>15</xdr:col>
                <xdr:colOff>523875</xdr:colOff>
                <xdr:row>44</xdr:row>
                <xdr:rowOff>0</xdr:rowOff>
              </to>
            </anchor>
          </controlPr>
        </control>
      </mc:Choice>
      <mc:Fallback>
        <control shapeId="1053" r:id="rId21" name="OptionButton25"/>
      </mc:Fallback>
    </mc:AlternateContent>
    <mc:AlternateContent xmlns:mc="http://schemas.openxmlformats.org/markup-compatibility/2006">
      <mc:Choice Requires="x14">
        <control shapeId="1052" r:id="rId23" name="OptionButton24">
          <controlPr defaultSize="0" autoLine="0" r:id="rId24">
            <anchor moveWithCells="1">
              <from>
                <xdr:col>16</xdr:col>
                <xdr:colOff>9525</xdr:colOff>
                <xdr:row>42</xdr:row>
                <xdr:rowOff>0</xdr:rowOff>
              </from>
              <to>
                <xdr:col>16</xdr:col>
                <xdr:colOff>523875</xdr:colOff>
                <xdr:row>43</xdr:row>
                <xdr:rowOff>0</xdr:rowOff>
              </to>
            </anchor>
          </controlPr>
        </control>
      </mc:Choice>
      <mc:Fallback>
        <control shapeId="1052" r:id="rId23" name="OptionButton24"/>
      </mc:Fallback>
    </mc:AlternateContent>
    <mc:AlternateContent xmlns:mc="http://schemas.openxmlformats.org/markup-compatibility/2006">
      <mc:Choice Requires="x14">
        <control shapeId="1051" r:id="rId25" name="OptionButton23">
          <controlPr defaultSize="0" autoLine="0" linkedCell="P43" r:id="rId26">
            <anchor moveWithCells="1">
              <from>
                <xdr:col>15</xdr:col>
                <xdr:colOff>9525</xdr:colOff>
                <xdr:row>42</xdr:row>
                <xdr:rowOff>0</xdr:rowOff>
              </from>
              <to>
                <xdr:col>15</xdr:col>
                <xdr:colOff>523875</xdr:colOff>
                <xdr:row>43</xdr:row>
                <xdr:rowOff>0</xdr:rowOff>
              </to>
            </anchor>
          </controlPr>
        </control>
      </mc:Choice>
      <mc:Fallback>
        <control shapeId="1051" r:id="rId25" name="OptionButton23"/>
      </mc:Fallback>
    </mc:AlternateContent>
    <mc:AlternateContent xmlns:mc="http://schemas.openxmlformats.org/markup-compatibility/2006">
      <mc:Choice Requires="x14">
        <control shapeId="1050" r:id="rId27" name="OptionButton22">
          <controlPr defaultSize="0" autoLine="0" r:id="rId28">
            <anchor moveWithCells="1">
              <from>
                <xdr:col>16</xdr:col>
                <xdr:colOff>9525</xdr:colOff>
                <xdr:row>41</xdr:row>
                <xdr:rowOff>0</xdr:rowOff>
              </from>
              <to>
                <xdr:col>16</xdr:col>
                <xdr:colOff>523875</xdr:colOff>
                <xdr:row>42</xdr:row>
                <xdr:rowOff>0</xdr:rowOff>
              </to>
            </anchor>
          </controlPr>
        </control>
      </mc:Choice>
      <mc:Fallback>
        <control shapeId="1050" r:id="rId27" name="OptionButton22"/>
      </mc:Fallback>
    </mc:AlternateContent>
    <mc:AlternateContent xmlns:mc="http://schemas.openxmlformats.org/markup-compatibility/2006">
      <mc:Choice Requires="x14">
        <control shapeId="1049" r:id="rId29" name="OptionButton21">
          <controlPr defaultSize="0" autoLine="0" linkedCell="P42" r:id="rId30">
            <anchor moveWithCells="1">
              <from>
                <xdr:col>15</xdr:col>
                <xdr:colOff>9525</xdr:colOff>
                <xdr:row>41</xdr:row>
                <xdr:rowOff>0</xdr:rowOff>
              </from>
              <to>
                <xdr:col>15</xdr:col>
                <xdr:colOff>523875</xdr:colOff>
                <xdr:row>42</xdr:row>
                <xdr:rowOff>0</xdr:rowOff>
              </to>
            </anchor>
          </controlPr>
        </control>
      </mc:Choice>
      <mc:Fallback>
        <control shapeId="1049" r:id="rId29" name="OptionButton21"/>
      </mc:Fallback>
    </mc:AlternateContent>
    <mc:AlternateContent xmlns:mc="http://schemas.openxmlformats.org/markup-compatibility/2006">
      <mc:Choice Requires="x14">
        <control shapeId="1048" r:id="rId31" name="OptionButton20">
          <controlPr defaultSize="0" autoLine="0" r:id="rId32">
            <anchor moveWithCells="1">
              <from>
                <xdr:col>16</xdr:col>
                <xdr:colOff>9525</xdr:colOff>
                <xdr:row>40</xdr:row>
                <xdr:rowOff>0</xdr:rowOff>
              </from>
              <to>
                <xdr:col>16</xdr:col>
                <xdr:colOff>523875</xdr:colOff>
                <xdr:row>41</xdr:row>
                <xdr:rowOff>0</xdr:rowOff>
              </to>
            </anchor>
          </controlPr>
        </control>
      </mc:Choice>
      <mc:Fallback>
        <control shapeId="1048" r:id="rId31" name="OptionButton20"/>
      </mc:Fallback>
    </mc:AlternateContent>
    <mc:AlternateContent xmlns:mc="http://schemas.openxmlformats.org/markup-compatibility/2006">
      <mc:Choice Requires="x14">
        <control shapeId="1047" r:id="rId33" name="OptionButton19">
          <controlPr defaultSize="0" autoLine="0" linkedCell="P41" r:id="rId34">
            <anchor moveWithCells="1">
              <from>
                <xdr:col>15</xdr:col>
                <xdr:colOff>9525</xdr:colOff>
                <xdr:row>40</xdr:row>
                <xdr:rowOff>0</xdr:rowOff>
              </from>
              <to>
                <xdr:col>15</xdr:col>
                <xdr:colOff>523875</xdr:colOff>
                <xdr:row>41</xdr:row>
                <xdr:rowOff>0</xdr:rowOff>
              </to>
            </anchor>
          </controlPr>
        </control>
      </mc:Choice>
      <mc:Fallback>
        <control shapeId="1047" r:id="rId33" name="OptionButton19"/>
      </mc:Fallback>
    </mc:AlternateContent>
    <mc:AlternateContent xmlns:mc="http://schemas.openxmlformats.org/markup-compatibility/2006">
      <mc:Choice Requires="x14">
        <control shapeId="1046" r:id="rId35" name="OptionButton18">
          <controlPr defaultSize="0" autoLine="0" r:id="rId36">
            <anchor moveWithCells="1">
              <from>
                <xdr:col>16</xdr:col>
                <xdr:colOff>9525</xdr:colOff>
                <xdr:row>39</xdr:row>
                <xdr:rowOff>0</xdr:rowOff>
              </from>
              <to>
                <xdr:col>16</xdr:col>
                <xdr:colOff>523875</xdr:colOff>
                <xdr:row>40</xdr:row>
                <xdr:rowOff>0</xdr:rowOff>
              </to>
            </anchor>
          </controlPr>
        </control>
      </mc:Choice>
      <mc:Fallback>
        <control shapeId="1046" r:id="rId35" name="OptionButton18"/>
      </mc:Fallback>
    </mc:AlternateContent>
    <mc:AlternateContent xmlns:mc="http://schemas.openxmlformats.org/markup-compatibility/2006">
      <mc:Choice Requires="x14">
        <control shapeId="1045" r:id="rId37" name="OptionButton17">
          <controlPr defaultSize="0" autoLine="0" linkedCell="P40" r:id="rId38">
            <anchor moveWithCells="1">
              <from>
                <xdr:col>15</xdr:col>
                <xdr:colOff>9525</xdr:colOff>
                <xdr:row>39</xdr:row>
                <xdr:rowOff>0</xdr:rowOff>
              </from>
              <to>
                <xdr:col>15</xdr:col>
                <xdr:colOff>523875</xdr:colOff>
                <xdr:row>40</xdr:row>
                <xdr:rowOff>0</xdr:rowOff>
              </to>
            </anchor>
          </controlPr>
        </control>
      </mc:Choice>
      <mc:Fallback>
        <control shapeId="1045" r:id="rId37" name="OptionButton17"/>
      </mc:Fallback>
    </mc:AlternateContent>
    <mc:AlternateContent xmlns:mc="http://schemas.openxmlformats.org/markup-compatibility/2006">
      <mc:Choice Requires="x14">
        <control shapeId="1044" r:id="rId39" name="OptionButton16">
          <controlPr defaultSize="0" autoLine="0" r:id="rId40">
            <anchor moveWithCells="1">
              <from>
                <xdr:col>16</xdr:col>
                <xdr:colOff>9525</xdr:colOff>
                <xdr:row>38</xdr:row>
                <xdr:rowOff>0</xdr:rowOff>
              </from>
              <to>
                <xdr:col>16</xdr:col>
                <xdr:colOff>523875</xdr:colOff>
                <xdr:row>39</xdr:row>
                <xdr:rowOff>0</xdr:rowOff>
              </to>
            </anchor>
          </controlPr>
        </control>
      </mc:Choice>
      <mc:Fallback>
        <control shapeId="1044" r:id="rId39" name="OptionButton16"/>
      </mc:Fallback>
    </mc:AlternateContent>
    <mc:AlternateContent xmlns:mc="http://schemas.openxmlformats.org/markup-compatibility/2006">
      <mc:Choice Requires="x14">
        <control shapeId="1043" r:id="rId41" name="OptionButton15">
          <controlPr defaultSize="0" autoLine="0" linkedCell="P39" r:id="rId42">
            <anchor moveWithCells="1">
              <from>
                <xdr:col>15</xdr:col>
                <xdr:colOff>9525</xdr:colOff>
                <xdr:row>38</xdr:row>
                <xdr:rowOff>0</xdr:rowOff>
              </from>
              <to>
                <xdr:col>15</xdr:col>
                <xdr:colOff>523875</xdr:colOff>
                <xdr:row>39</xdr:row>
                <xdr:rowOff>0</xdr:rowOff>
              </to>
            </anchor>
          </controlPr>
        </control>
      </mc:Choice>
      <mc:Fallback>
        <control shapeId="1043" r:id="rId41" name="OptionButton15"/>
      </mc:Fallback>
    </mc:AlternateContent>
    <mc:AlternateContent xmlns:mc="http://schemas.openxmlformats.org/markup-compatibility/2006">
      <mc:Choice Requires="x14">
        <control shapeId="1042" r:id="rId43" name="OptionButton14">
          <controlPr defaultSize="0" autoLine="0" r:id="rId44">
            <anchor moveWithCells="1">
              <from>
                <xdr:col>16</xdr:col>
                <xdr:colOff>9525</xdr:colOff>
                <xdr:row>37</xdr:row>
                <xdr:rowOff>0</xdr:rowOff>
              </from>
              <to>
                <xdr:col>16</xdr:col>
                <xdr:colOff>523875</xdr:colOff>
                <xdr:row>38</xdr:row>
                <xdr:rowOff>0</xdr:rowOff>
              </to>
            </anchor>
          </controlPr>
        </control>
      </mc:Choice>
      <mc:Fallback>
        <control shapeId="1042" r:id="rId43" name="OptionButton14"/>
      </mc:Fallback>
    </mc:AlternateContent>
    <mc:AlternateContent xmlns:mc="http://schemas.openxmlformats.org/markup-compatibility/2006">
      <mc:Choice Requires="x14">
        <control shapeId="1041" r:id="rId45" name="OptionButton13">
          <controlPr defaultSize="0" autoLine="0" linkedCell="P38" r:id="rId46">
            <anchor moveWithCells="1">
              <from>
                <xdr:col>15</xdr:col>
                <xdr:colOff>9525</xdr:colOff>
                <xdr:row>37</xdr:row>
                <xdr:rowOff>0</xdr:rowOff>
              </from>
              <to>
                <xdr:col>15</xdr:col>
                <xdr:colOff>523875</xdr:colOff>
                <xdr:row>38</xdr:row>
                <xdr:rowOff>0</xdr:rowOff>
              </to>
            </anchor>
          </controlPr>
        </control>
      </mc:Choice>
      <mc:Fallback>
        <control shapeId="1041" r:id="rId45" name="OptionButton13"/>
      </mc:Fallback>
    </mc:AlternateContent>
    <mc:AlternateContent xmlns:mc="http://schemas.openxmlformats.org/markup-compatibility/2006">
      <mc:Choice Requires="x14">
        <control shapeId="1039" r:id="rId47" name="OptionButton12">
          <controlPr defaultSize="0" autoLine="0" r:id="rId48">
            <anchor moveWithCells="1">
              <from>
                <xdr:col>5</xdr:col>
                <xdr:colOff>9525</xdr:colOff>
                <xdr:row>40</xdr:row>
                <xdr:rowOff>0</xdr:rowOff>
              </from>
              <to>
                <xdr:col>6</xdr:col>
                <xdr:colOff>9525</xdr:colOff>
                <xdr:row>41</xdr:row>
                <xdr:rowOff>0</xdr:rowOff>
              </to>
            </anchor>
          </controlPr>
        </control>
      </mc:Choice>
      <mc:Fallback>
        <control shapeId="1039" r:id="rId47" name="OptionButton12"/>
      </mc:Fallback>
    </mc:AlternateContent>
    <mc:AlternateContent xmlns:mc="http://schemas.openxmlformats.org/markup-compatibility/2006">
      <mc:Choice Requires="x14">
        <control shapeId="1038" r:id="rId49" name="OptionButton11">
          <controlPr defaultSize="0" autoLine="0" linkedCell="E41" r:id="rId50">
            <anchor moveWithCells="1">
              <from>
                <xdr:col>4</xdr:col>
                <xdr:colOff>9525</xdr:colOff>
                <xdr:row>40</xdr:row>
                <xdr:rowOff>0</xdr:rowOff>
              </from>
              <to>
                <xdr:col>5</xdr:col>
                <xdr:colOff>9525</xdr:colOff>
                <xdr:row>41</xdr:row>
                <xdr:rowOff>0</xdr:rowOff>
              </to>
            </anchor>
          </controlPr>
        </control>
      </mc:Choice>
      <mc:Fallback>
        <control shapeId="1038" r:id="rId49" name="OptionButton11"/>
      </mc:Fallback>
    </mc:AlternateContent>
    <mc:AlternateContent xmlns:mc="http://schemas.openxmlformats.org/markup-compatibility/2006">
      <mc:Choice Requires="x14">
        <control shapeId="1037" r:id="rId51" name="OptionButton10">
          <controlPr defaultSize="0" autoLine="0" r:id="rId52">
            <anchor moveWithCells="1">
              <from>
                <xdr:col>5</xdr:col>
                <xdr:colOff>9525</xdr:colOff>
                <xdr:row>39</xdr:row>
                <xdr:rowOff>0</xdr:rowOff>
              </from>
              <to>
                <xdr:col>6</xdr:col>
                <xdr:colOff>9525</xdr:colOff>
                <xdr:row>40</xdr:row>
                <xdr:rowOff>0</xdr:rowOff>
              </to>
            </anchor>
          </controlPr>
        </control>
      </mc:Choice>
      <mc:Fallback>
        <control shapeId="1037" r:id="rId51" name="OptionButton10"/>
      </mc:Fallback>
    </mc:AlternateContent>
    <mc:AlternateContent xmlns:mc="http://schemas.openxmlformats.org/markup-compatibility/2006">
      <mc:Choice Requires="x14">
        <control shapeId="1036" r:id="rId53" name="OptionButton9">
          <controlPr defaultSize="0" autoLine="0" linkedCell="E40" r:id="rId54">
            <anchor moveWithCells="1">
              <from>
                <xdr:col>4</xdr:col>
                <xdr:colOff>9525</xdr:colOff>
                <xdr:row>39</xdr:row>
                <xdr:rowOff>0</xdr:rowOff>
              </from>
              <to>
                <xdr:col>5</xdr:col>
                <xdr:colOff>9525</xdr:colOff>
                <xdr:row>40</xdr:row>
                <xdr:rowOff>0</xdr:rowOff>
              </to>
            </anchor>
          </controlPr>
        </control>
      </mc:Choice>
      <mc:Fallback>
        <control shapeId="1036" r:id="rId53" name="OptionButton9"/>
      </mc:Fallback>
    </mc:AlternateContent>
    <mc:AlternateContent xmlns:mc="http://schemas.openxmlformats.org/markup-compatibility/2006">
      <mc:Choice Requires="x14">
        <control shapeId="1035" r:id="rId55" name="OptionButton8">
          <controlPr defaultSize="0" autoLine="0" r:id="rId56">
            <anchor moveWithCells="1">
              <from>
                <xdr:col>5</xdr:col>
                <xdr:colOff>9525</xdr:colOff>
                <xdr:row>38</xdr:row>
                <xdr:rowOff>0</xdr:rowOff>
              </from>
              <to>
                <xdr:col>6</xdr:col>
                <xdr:colOff>9525</xdr:colOff>
                <xdr:row>39</xdr:row>
                <xdr:rowOff>0</xdr:rowOff>
              </to>
            </anchor>
          </controlPr>
        </control>
      </mc:Choice>
      <mc:Fallback>
        <control shapeId="1035" r:id="rId55" name="OptionButton8"/>
      </mc:Fallback>
    </mc:AlternateContent>
    <mc:AlternateContent xmlns:mc="http://schemas.openxmlformats.org/markup-compatibility/2006">
      <mc:Choice Requires="x14">
        <control shapeId="1034" r:id="rId57" name="OptionButton7">
          <controlPr defaultSize="0" autoLine="0" linkedCell="E39" r:id="rId58">
            <anchor moveWithCells="1">
              <from>
                <xdr:col>4</xdr:col>
                <xdr:colOff>9525</xdr:colOff>
                <xdr:row>38</xdr:row>
                <xdr:rowOff>0</xdr:rowOff>
              </from>
              <to>
                <xdr:col>5</xdr:col>
                <xdr:colOff>9525</xdr:colOff>
                <xdr:row>39</xdr:row>
                <xdr:rowOff>0</xdr:rowOff>
              </to>
            </anchor>
          </controlPr>
        </control>
      </mc:Choice>
      <mc:Fallback>
        <control shapeId="1034" r:id="rId57" name="OptionButton7"/>
      </mc:Fallback>
    </mc:AlternateContent>
    <mc:AlternateContent xmlns:mc="http://schemas.openxmlformats.org/markup-compatibility/2006">
      <mc:Choice Requires="x14">
        <control shapeId="1033" r:id="rId59" name="OptionButton6">
          <controlPr defaultSize="0" autoLine="0" r:id="rId60">
            <anchor moveWithCells="1">
              <from>
                <xdr:col>5</xdr:col>
                <xdr:colOff>9525</xdr:colOff>
                <xdr:row>37</xdr:row>
                <xdr:rowOff>0</xdr:rowOff>
              </from>
              <to>
                <xdr:col>6</xdr:col>
                <xdr:colOff>9525</xdr:colOff>
                <xdr:row>38</xdr:row>
                <xdr:rowOff>0</xdr:rowOff>
              </to>
            </anchor>
          </controlPr>
        </control>
      </mc:Choice>
      <mc:Fallback>
        <control shapeId="1033" r:id="rId59" name="OptionButton6"/>
      </mc:Fallback>
    </mc:AlternateContent>
    <mc:AlternateContent xmlns:mc="http://schemas.openxmlformats.org/markup-compatibility/2006">
      <mc:Choice Requires="x14">
        <control shapeId="1032" r:id="rId61" name="OptionButton5">
          <controlPr defaultSize="0" autoLine="0" linkedCell="E38" r:id="rId62">
            <anchor moveWithCells="1">
              <from>
                <xdr:col>4</xdr:col>
                <xdr:colOff>9525</xdr:colOff>
                <xdr:row>37</xdr:row>
                <xdr:rowOff>0</xdr:rowOff>
              </from>
              <to>
                <xdr:col>5</xdr:col>
                <xdr:colOff>9525</xdr:colOff>
                <xdr:row>38</xdr:row>
                <xdr:rowOff>0</xdr:rowOff>
              </to>
            </anchor>
          </controlPr>
        </control>
      </mc:Choice>
      <mc:Fallback>
        <control shapeId="1032" r:id="rId61" name="OptionButton5"/>
      </mc:Fallback>
    </mc:AlternateContent>
    <mc:AlternateContent xmlns:mc="http://schemas.openxmlformats.org/markup-compatibility/2006">
      <mc:Choice Requires="x14">
        <control shapeId="1031" r:id="rId63" name="OptionButton4">
          <controlPr defaultSize="0" autoLine="0" r:id="rId64">
            <anchor moveWithCells="1">
              <from>
                <xdr:col>5</xdr:col>
                <xdr:colOff>9525</xdr:colOff>
                <xdr:row>36</xdr:row>
                <xdr:rowOff>0</xdr:rowOff>
              </from>
              <to>
                <xdr:col>6</xdr:col>
                <xdr:colOff>9525</xdr:colOff>
                <xdr:row>37</xdr:row>
                <xdr:rowOff>0</xdr:rowOff>
              </to>
            </anchor>
          </controlPr>
        </control>
      </mc:Choice>
      <mc:Fallback>
        <control shapeId="1031" r:id="rId63" name="OptionButton4"/>
      </mc:Fallback>
    </mc:AlternateContent>
    <mc:AlternateContent xmlns:mc="http://schemas.openxmlformats.org/markup-compatibility/2006">
      <mc:Choice Requires="x14">
        <control shapeId="1030" r:id="rId65" name="OptionButton3">
          <controlPr defaultSize="0" autoLine="0" linkedCell="E37" r:id="rId66">
            <anchor moveWithCells="1">
              <from>
                <xdr:col>4</xdr:col>
                <xdr:colOff>9525</xdr:colOff>
                <xdr:row>36</xdr:row>
                <xdr:rowOff>0</xdr:rowOff>
              </from>
              <to>
                <xdr:col>5</xdr:col>
                <xdr:colOff>9525</xdr:colOff>
                <xdr:row>37</xdr:row>
                <xdr:rowOff>0</xdr:rowOff>
              </to>
            </anchor>
          </controlPr>
        </control>
      </mc:Choice>
      <mc:Fallback>
        <control shapeId="1030" r:id="rId65" name="OptionButton3"/>
      </mc:Fallback>
    </mc:AlternateContent>
    <mc:AlternateContent xmlns:mc="http://schemas.openxmlformats.org/markup-compatibility/2006">
      <mc:Choice Requires="x14">
        <control shapeId="1029" r:id="rId67" name="OptionButton2">
          <controlPr defaultSize="0" autoLine="0" r:id="rId68">
            <anchor moveWithCells="1">
              <from>
                <xdr:col>5</xdr:col>
                <xdr:colOff>9525</xdr:colOff>
                <xdr:row>34</xdr:row>
                <xdr:rowOff>190500</xdr:rowOff>
              </from>
              <to>
                <xdr:col>6</xdr:col>
                <xdr:colOff>9525</xdr:colOff>
                <xdr:row>35</xdr:row>
                <xdr:rowOff>190500</xdr:rowOff>
              </to>
            </anchor>
          </controlPr>
        </control>
      </mc:Choice>
      <mc:Fallback>
        <control shapeId="1029" r:id="rId67" name="OptionButton2"/>
      </mc:Fallback>
    </mc:AlternateContent>
    <mc:AlternateContent xmlns:mc="http://schemas.openxmlformats.org/markup-compatibility/2006">
      <mc:Choice Requires="x14">
        <control shapeId="1028" r:id="rId69" name="OptionButton1">
          <controlPr defaultSize="0" autoLine="0" linkedCell="E36" r:id="rId70">
            <anchor moveWithCells="1">
              <from>
                <xdr:col>4</xdr:col>
                <xdr:colOff>9525</xdr:colOff>
                <xdr:row>34</xdr:row>
                <xdr:rowOff>190500</xdr:rowOff>
              </from>
              <to>
                <xdr:col>5</xdr:col>
                <xdr:colOff>9525</xdr:colOff>
                <xdr:row>35</xdr:row>
                <xdr:rowOff>190500</xdr:rowOff>
              </to>
            </anchor>
          </controlPr>
        </control>
      </mc:Choice>
      <mc:Fallback>
        <control shapeId="1028" r:id="rId69" name="OptionButton1"/>
      </mc:Fallback>
    </mc:AlternateContent>
    <mc:AlternateContent xmlns:mc="http://schemas.openxmlformats.org/markup-compatibility/2006">
      <mc:Choice Requires="x14">
        <control shapeId="1066" r:id="rId71" name="OptionButton35">
          <controlPr defaultSize="0" autoLine="0" r:id="rId72">
            <anchor moveWithCells="1">
              <from>
                <xdr:col>16</xdr:col>
                <xdr:colOff>9525</xdr:colOff>
                <xdr:row>45</xdr:row>
                <xdr:rowOff>9525</xdr:rowOff>
              </from>
              <to>
                <xdr:col>16</xdr:col>
                <xdr:colOff>523875</xdr:colOff>
                <xdr:row>47</xdr:row>
                <xdr:rowOff>9525</xdr:rowOff>
              </to>
            </anchor>
          </controlPr>
        </control>
      </mc:Choice>
      <mc:Fallback>
        <control shapeId="1066" r:id="rId71" name="OptionButton35"/>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B1:U82"/>
  <sheetViews>
    <sheetView showGridLines="0" showRowColHeaders="0" zoomScaleNormal="100" workbookViewId="0"/>
  </sheetViews>
  <sheetFormatPr baseColWidth="10" defaultRowHeight="12.75" x14ac:dyDescent="0.2"/>
  <cols>
    <col min="1" max="2" width="3.7109375" customWidth="1"/>
    <col min="4" max="4" width="18" customWidth="1"/>
    <col min="5" max="5" width="25.85546875" customWidth="1"/>
    <col min="6" max="6" width="12.7109375" customWidth="1"/>
    <col min="7" max="7" width="3.7109375" customWidth="1"/>
    <col min="8" max="8" width="16.5703125" customWidth="1"/>
    <col min="9" max="13" width="9.7109375" customWidth="1"/>
    <col min="14" max="14" width="7.7109375" customWidth="1"/>
    <col min="15" max="15" width="2.42578125" customWidth="1"/>
    <col min="16" max="16" width="10.7109375" style="43" customWidth="1"/>
    <col min="17" max="17" width="11.42578125" style="43" hidden="1" customWidth="1"/>
    <col min="18" max="21" width="11.42578125" hidden="1" customWidth="1"/>
  </cols>
  <sheetData>
    <row r="1" spans="2:15" ht="13.5" thickBot="1" x14ac:dyDescent="0.25"/>
    <row r="2" spans="2:15" x14ac:dyDescent="0.2">
      <c r="B2" s="106"/>
      <c r="C2" s="107"/>
      <c r="D2" s="107"/>
      <c r="E2" s="107"/>
      <c r="F2" s="107"/>
      <c r="G2" s="107"/>
      <c r="H2" s="107"/>
      <c r="I2" s="107"/>
      <c r="J2" s="107"/>
      <c r="K2" s="107"/>
      <c r="L2" s="107"/>
      <c r="M2" s="107"/>
      <c r="N2" s="107"/>
      <c r="O2" s="108"/>
    </row>
    <row r="3" spans="2:15" ht="18" x14ac:dyDescent="0.25">
      <c r="B3" s="109"/>
      <c r="C3" s="321" t="s">
        <v>225</v>
      </c>
      <c r="D3" s="321"/>
      <c r="E3" s="321"/>
      <c r="F3" s="321"/>
      <c r="G3" s="321"/>
      <c r="H3" s="321"/>
      <c r="I3" s="321"/>
      <c r="J3" s="321"/>
      <c r="K3" s="321"/>
      <c r="L3" s="321"/>
      <c r="M3" s="321"/>
      <c r="N3" s="321"/>
      <c r="O3" s="110"/>
    </row>
    <row r="4" spans="2:15" ht="13.5" thickBot="1" x14ac:dyDescent="0.25">
      <c r="B4" s="111"/>
      <c r="C4" s="112"/>
      <c r="D4" s="112"/>
      <c r="E4" s="112"/>
      <c r="F4" s="112"/>
      <c r="G4" s="112"/>
      <c r="H4" s="112"/>
      <c r="I4" s="112"/>
      <c r="J4" s="112"/>
      <c r="K4" s="112"/>
      <c r="L4" s="112"/>
      <c r="M4" s="112"/>
      <c r="N4" s="112"/>
      <c r="O4" s="113"/>
    </row>
    <row r="5" spans="2:15" ht="18" x14ac:dyDescent="0.25">
      <c r="B5" s="106"/>
      <c r="C5" s="322" t="s">
        <v>20</v>
      </c>
      <c r="D5" s="322"/>
      <c r="E5" s="322"/>
      <c r="F5" s="322"/>
      <c r="G5" s="322"/>
      <c r="H5" s="322"/>
      <c r="I5" s="322"/>
      <c r="J5" s="322"/>
      <c r="K5" s="322"/>
      <c r="L5" s="322"/>
      <c r="M5" s="322"/>
      <c r="N5" s="322"/>
      <c r="O5" s="108"/>
    </row>
    <row r="6" spans="2:15" x14ac:dyDescent="0.2">
      <c r="B6" s="109"/>
      <c r="C6" s="24"/>
      <c r="D6" s="24"/>
      <c r="E6" s="24"/>
      <c r="F6" s="24"/>
      <c r="G6" s="24"/>
      <c r="H6" s="24"/>
      <c r="I6" s="24"/>
      <c r="J6" s="24"/>
      <c r="K6" s="24"/>
      <c r="L6" s="24"/>
      <c r="M6" s="24"/>
      <c r="N6" s="24"/>
      <c r="O6" s="110"/>
    </row>
    <row r="7" spans="2:15" s="43" customFormat="1" ht="12.75" customHeight="1" x14ac:dyDescent="0.2">
      <c r="B7" s="109"/>
      <c r="C7" s="320" t="s">
        <v>138</v>
      </c>
      <c r="D7" s="320"/>
      <c r="E7" s="320"/>
      <c r="F7" s="320"/>
      <c r="G7" s="320"/>
      <c r="H7" s="320"/>
      <c r="I7" s="320"/>
      <c r="J7" s="320"/>
      <c r="K7" s="320"/>
      <c r="L7" s="320"/>
      <c r="M7" s="320"/>
      <c r="N7" s="320"/>
      <c r="O7" s="110"/>
    </row>
    <row r="8" spans="2:15" x14ac:dyDescent="0.2">
      <c r="B8" s="109"/>
      <c r="C8" s="320"/>
      <c r="D8" s="320"/>
      <c r="E8" s="320"/>
      <c r="F8" s="320"/>
      <c r="G8" s="320"/>
      <c r="H8" s="320"/>
      <c r="I8" s="320"/>
      <c r="J8" s="320"/>
      <c r="K8" s="320"/>
      <c r="L8" s="320"/>
      <c r="M8" s="320"/>
      <c r="N8" s="320"/>
      <c r="O8" s="110"/>
    </row>
    <row r="9" spans="2:15" ht="12.75" customHeight="1" x14ac:dyDescent="0.2">
      <c r="B9" s="109"/>
      <c r="C9" s="24"/>
      <c r="D9" s="24"/>
      <c r="E9" s="24"/>
      <c r="F9" s="24"/>
      <c r="G9" s="24"/>
      <c r="H9" s="24"/>
      <c r="I9" s="24"/>
      <c r="J9" s="24"/>
      <c r="K9" s="24"/>
      <c r="L9" s="24"/>
      <c r="M9" s="24"/>
      <c r="N9" s="24"/>
      <c r="O9" s="110"/>
    </row>
    <row r="10" spans="2:15" ht="14.25" x14ac:dyDescent="0.2">
      <c r="B10" s="109"/>
      <c r="C10" s="114" t="s">
        <v>139</v>
      </c>
      <c r="D10" s="24"/>
      <c r="E10" s="24"/>
      <c r="F10" s="24"/>
      <c r="G10" s="24"/>
      <c r="H10" s="24"/>
      <c r="I10" s="24"/>
      <c r="J10" s="24"/>
      <c r="K10" s="24"/>
      <c r="L10" s="24"/>
      <c r="M10" s="24"/>
      <c r="N10" s="24"/>
      <c r="O10" s="110"/>
    </row>
    <row r="11" spans="2:15" ht="14.25" x14ac:dyDescent="0.2">
      <c r="B11" s="109"/>
      <c r="C11" s="114" t="s">
        <v>115</v>
      </c>
      <c r="D11" s="24"/>
      <c r="E11" s="24"/>
      <c r="F11" s="24"/>
      <c r="G11" s="24"/>
      <c r="H11" s="24"/>
      <c r="I11" s="24"/>
      <c r="J11" s="24"/>
      <c r="K11" s="24"/>
      <c r="L11" s="24"/>
      <c r="M11" s="24"/>
      <c r="N11" s="24"/>
      <c r="O11" s="110"/>
    </row>
    <row r="12" spans="2:15" ht="14.25" x14ac:dyDescent="0.2">
      <c r="B12" s="109"/>
      <c r="C12" s="114" t="s">
        <v>118</v>
      </c>
      <c r="D12" s="24"/>
      <c r="E12" s="24"/>
      <c r="F12" s="24"/>
      <c r="G12" s="24"/>
      <c r="H12" s="24"/>
      <c r="I12" s="24"/>
      <c r="J12" s="24"/>
      <c r="K12" s="24"/>
      <c r="L12" s="24"/>
      <c r="M12" s="24"/>
      <c r="N12" s="24"/>
      <c r="O12" s="110"/>
    </row>
    <row r="13" spans="2:15" ht="14.25" x14ac:dyDescent="0.2">
      <c r="B13" s="109"/>
      <c r="C13" s="114" t="s">
        <v>117</v>
      </c>
      <c r="D13" s="24"/>
      <c r="E13" s="24"/>
      <c r="F13" s="24"/>
      <c r="G13" s="24"/>
      <c r="H13" s="24"/>
      <c r="I13" s="24"/>
      <c r="J13" s="24"/>
      <c r="K13" s="24"/>
      <c r="L13" s="24"/>
      <c r="M13" s="24"/>
      <c r="N13" s="24"/>
      <c r="O13" s="110"/>
    </row>
    <row r="14" spans="2:15" x14ac:dyDescent="0.2">
      <c r="B14" s="109"/>
      <c r="C14" s="24"/>
      <c r="D14" s="24"/>
      <c r="E14" s="24"/>
      <c r="F14" s="24"/>
      <c r="G14" s="24"/>
      <c r="H14" s="24"/>
      <c r="I14" s="24"/>
      <c r="J14" s="24"/>
      <c r="K14" s="24"/>
      <c r="L14" s="24"/>
      <c r="M14" s="24"/>
      <c r="N14" s="24"/>
      <c r="O14" s="110"/>
    </row>
    <row r="15" spans="2:15" ht="14.25" x14ac:dyDescent="0.2">
      <c r="B15" s="109"/>
      <c r="C15" s="114" t="s">
        <v>116</v>
      </c>
      <c r="D15" s="24"/>
      <c r="E15" s="24"/>
      <c r="F15" s="24"/>
      <c r="G15" s="24"/>
      <c r="H15" s="24"/>
      <c r="I15" s="24"/>
      <c r="J15" s="24"/>
      <c r="K15" s="24"/>
      <c r="L15" s="24"/>
      <c r="M15" s="24"/>
      <c r="N15" s="24"/>
      <c r="O15" s="110"/>
    </row>
    <row r="16" spans="2:15" ht="28.5" customHeight="1" x14ac:dyDescent="0.2">
      <c r="B16" s="109"/>
      <c r="C16" s="325" t="s">
        <v>217</v>
      </c>
      <c r="D16" s="325"/>
      <c r="E16" s="325"/>
      <c r="F16" s="325"/>
      <c r="G16" s="325"/>
      <c r="H16" s="325"/>
      <c r="I16" s="325"/>
      <c r="J16" s="325"/>
      <c r="K16" s="325"/>
      <c r="L16" s="325"/>
      <c r="M16" s="325"/>
      <c r="N16" s="24"/>
      <c r="O16" s="110"/>
    </row>
    <row r="17" spans="2:19" ht="14.25" x14ac:dyDescent="0.2">
      <c r="B17" s="109"/>
      <c r="C17" s="114"/>
      <c r="D17" s="24"/>
      <c r="E17" s="24"/>
      <c r="F17" s="24"/>
      <c r="G17" s="24"/>
      <c r="H17" s="24"/>
      <c r="I17" s="24"/>
      <c r="J17" s="24"/>
      <c r="K17" s="24"/>
      <c r="L17" s="24"/>
      <c r="M17" s="24"/>
      <c r="N17" s="24"/>
      <c r="O17" s="110"/>
    </row>
    <row r="18" spans="2:19" ht="14.25" x14ac:dyDescent="0.2">
      <c r="B18" s="109"/>
      <c r="C18" s="115" t="s">
        <v>144</v>
      </c>
      <c r="D18" s="116"/>
      <c r="E18" s="116"/>
      <c r="F18" s="116"/>
      <c r="G18" s="24"/>
      <c r="H18" s="117"/>
      <c r="I18" s="118" t="s">
        <v>218</v>
      </c>
      <c r="J18" s="117"/>
      <c r="K18" s="117"/>
      <c r="L18" s="118"/>
      <c r="M18" s="117"/>
      <c r="N18" s="117"/>
      <c r="O18" s="110"/>
    </row>
    <row r="19" spans="2:19" ht="14.25" customHeight="1" x14ac:dyDescent="0.2">
      <c r="B19" s="109"/>
      <c r="C19" s="115"/>
      <c r="D19" s="116"/>
      <c r="E19" s="116"/>
      <c r="F19" s="116"/>
      <c r="G19" s="24"/>
      <c r="H19" s="326" t="s">
        <v>208</v>
      </c>
      <c r="I19" s="326"/>
      <c r="J19" s="119"/>
      <c r="K19" s="118"/>
      <c r="L19" s="118"/>
      <c r="M19" s="117"/>
      <c r="N19" s="117"/>
      <c r="O19" s="110"/>
      <c r="Q19" s="43" t="s">
        <v>210</v>
      </c>
    </row>
    <row r="20" spans="2:19" ht="12.75" customHeight="1" x14ac:dyDescent="0.2">
      <c r="B20" s="109"/>
      <c r="C20" s="184"/>
      <c r="D20" s="184"/>
      <c r="E20" s="184"/>
      <c r="F20" s="184"/>
      <c r="G20" s="24"/>
      <c r="H20" s="326"/>
      <c r="I20" s="326"/>
      <c r="J20" s="100">
        <v>1</v>
      </c>
      <c r="K20" s="117"/>
      <c r="L20" s="99"/>
      <c r="M20" s="123" t="s">
        <v>319</v>
      </c>
      <c r="N20" s="117"/>
      <c r="O20" s="110"/>
      <c r="Q20" s="43" t="s">
        <v>216</v>
      </c>
    </row>
    <row r="21" spans="2:19" ht="12.75" customHeight="1" x14ac:dyDescent="0.2">
      <c r="B21" s="109"/>
      <c r="C21" s="120" t="s">
        <v>135</v>
      </c>
      <c r="D21" s="120" t="s">
        <v>134</v>
      </c>
      <c r="E21" s="121" t="s">
        <v>133</v>
      </c>
      <c r="F21" s="121"/>
      <c r="G21" s="24"/>
      <c r="H21" s="122"/>
      <c r="I21" s="122"/>
      <c r="J21" s="117"/>
      <c r="K21" s="324" t="s">
        <v>320</v>
      </c>
      <c r="L21" s="117"/>
      <c r="M21" s="123" t="s">
        <v>209</v>
      </c>
      <c r="N21" s="117"/>
      <c r="O21" s="110"/>
    </row>
    <row r="22" spans="2:19" x14ac:dyDescent="0.2">
      <c r="B22" s="109"/>
      <c r="C22" s="116"/>
      <c r="D22" s="116"/>
      <c r="E22" s="116"/>
      <c r="F22" s="116"/>
      <c r="G22" s="24"/>
      <c r="H22" s="323" t="s">
        <v>321</v>
      </c>
      <c r="I22" s="323"/>
      <c r="J22" s="323"/>
      <c r="K22" s="324"/>
      <c r="L22" s="181"/>
      <c r="M22" s="126" t="s">
        <v>17</v>
      </c>
      <c r="N22" s="117"/>
      <c r="O22" s="110"/>
    </row>
    <row r="23" spans="2:19" x14ac:dyDescent="0.2">
      <c r="B23" s="109"/>
      <c r="C23" s="124">
        <v>1</v>
      </c>
      <c r="D23" s="116" t="s">
        <v>119</v>
      </c>
      <c r="E23" s="125">
        <v>140</v>
      </c>
      <c r="F23" s="125"/>
      <c r="G23" s="24"/>
      <c r="H23" s="117" t="s">
        <v>204</v>
      </c>
      <c r="I23" s="117"/>
      <c r="J23" s="102">
        <f>K23</f>
        <v>95</v>
      </c>
      <c r="K23" s="127">
        <f>Q23/12*J$20</f>
        <v>95</v>
      </c>
      <c r="L23" s="99"/>
      <c r="M23" s="195">
        <f t="shared" ref="M23:M33" si="0">J23*E23/30</f>
        <v>443.33333333333331</v>
      </c>
      <c r="N23" s="117"/>
      <c r="O23" s="110"/>
      <c r="Q23" s="43">
        <v>1140</v>
      </c>
      <c r="S23" t="s">
        <v>214</v>
      </c>
    </row>
    <row r="24" spans="2:19" x14ac:dyDescent="0.2">
      <c r="B24" s="109"/>
      <c r="C24" s="124">
        <v>1</v>
      </c>
      <c r="D24" s="116" t="s">
        <v>120</v>
      </c>
      <c r="E24" s="125">
        <v>300</v>
      </c>
      <c r="F24" s="125"/>
      <c r="G24" s="24"/>
      <c r="H24" s="117" t="s">
        <v>120</v>
      </c>
      <c r="I24" s="117"/>
      <c r="J24" s="104">
        <f>K24</f>
        <v>4.708333333333333</v>
      </c>
      <c r="K24" s="128">
        <f>Q24/12*J$20</f>
        <v>4.708333333333333</v>
      </c>
      <c r="L24" s="99"/>
      <c r="M24" s="195">
        <f t="shared" si="0"/>
        <v>47.083333333333336</v>
      </c>
      <c r="N24" s="117"/>
      <c r="O24" s="110"/>
      <c r="Q24" s="43">
        <v>56.5</v>
      </c>
      <c r="S24" t="s">
        <v>212</v>
      </c>
    </row>
    <row r="25" spans="2:19" x14ac:dyDescent="0.2">
      <c r="B25" s="109"/>
      <c r="C25" s="124">
        <v>1</v>
      </c>
      <c r="D25" s="116" t="s">
        <v>327</v>
      </c>
      <c r="E25" s="125">
        <v>120</v>
      </c>
      <c r="F25" s="125"/>
      <c r="G25" s="24"/>
      <c r="H25" s="117" t="s">
        <v>326</v>
      </c>
      <c r="I25" s="117"/>
      <c r="J25" s="102">
        <f t="shared" ref="J25:J28" si="1">K25</f>
        <v>22.666666666666668</v>
      </c>
      <c r="K25" s="128">
        <f t="shared" ref="K25:K28" si="2">Q25/12*J$20</f>
        <v>22.666666666666668</v>
      </c>
      <c r="L25" s="98"/>
      <c r="M25" s="195">
        <f t="shared" si="0"/>
        <v>90.666666666666671</v>
      </c>
      <c r="N25" s="117"/>
      <c r="O25" s="110"/>
      <c r="Q25" s="43">
        <v>272</v>
      </c>
      <c r="S25" t="s">
        <v>332</v>
      </c>
    </row>
    <row r="26" spans="2:19" x14ac:dyDescent="0.2">
      <c r="B26" s="109"/>
      <c r="C26" s="124">
        <v>1</v>
      </c>
      <c r="D26" s="116" t="s">
        <v>323</v>
      </c>
      <c r="E26" s="125">
        <v>190</v>
      </c>
      <c r="F26" s="125"/>
      <c r="G26" s="24"/>
      <c r="H26" s="117" t="s">
        <v>328</v>
      </c>
      <c r="I26" s="117"/>
      <c r="J26" s="102">
        <f t="shared" si="1"/>
        <v>9.125</v>
      </c>
      <c r="K26" s="128">
        <f t="shared" si="2"/>
        <v>9.125</v>
      </c>
      <c r="L26" s="98"/>
      <c r="M26" s="195">
        <f t="shared" si="0"/>
        <v>57.791666666666664</v>
      </c>
      <c r="N26" s="117"/>
      <c r="O26" s="110"/>
      <c r="Q26" s="43">
        <f>365*0.3</f>
        <v>109.5</v>
      </c>
      <c r="S26" t="s">
        <v>213</v>
      </c>
    </row>
    <row r="27" spans="2:19" x14ac:dyDescent="0.2">
      <c r="B27" s="109"/>
      <c r="C27" s="124">
        <v>1</v>
      </c>
      <c r="D27" s="116" t="s">
        <v>322</v>
      </c>
      <c r="E27" s="125">
        <v>185</v>
      </c>
      <c r="F27" s="125"/>
      <c r="G27" s="24"/>
      <c r="H27" s="117" t="s">
        <v>329</v>
      </c>
      <c r="I27" s="117"/>
      <c r="J27" s="104">
        <f t="shared" si="1"/>
        <v>0.83333333333333337</v>
      </c>
      <c r="K27" s="128">
        <f t="shared" si="2"/>
        <v>0.83333333333333337</v>
      </c>
      <c r="L27" s="98"/>
      <c r="M27" s="195">
        <f t="shared" si="0"/>
        <v>5.1388888888888893</v>
      </c>
      <c r="N27" s="117"/>
      <c r="O27" s="110"/>
      <c r="Q27" s="43">
        <v>10</v>
      </c>
    </row>
    <row r="28" spans="2:19" x14ac:dyDescent="0.2">
      <c r="B28" s="109"/>
      <c r="C28" s="124">
        <v>1</v>
      </c>
      <c r="D28" s="116" t="s">
        <v>324</v>
      </c>
      <c r="E28" s="125">
        <v>135</v>
      </c>
      <c r="F28" s="125"/>
      <c r="G28" s="24"/>
      <c r="H28" s="117" t="s">
        <v>330</v>
      </c>
      <c r="I28" s="117"/>
      <c r="J28" s="102">
        <f t="shared" si="1"/>
        <v>15.833333333333334</v>
      </c>
      <c r="K28" s="128">
        <f t="shared" si="2"/>
        <v>15.833333333333334</v>
      </c>
      <c r="L28" s="98"/>
      <c r="M28" s="195">
        <f t="shared" si="0"/>
        <v>71.25</v>
      </c>
      <c r="N28" s="117"/>
      <c r="O28" s="110"/>
      <c r="Q28" s="43">
        <v>190</v>
      </c>
      <c r="S28" t="s">
        <v>333</v>
      </c>
    </row>
    <row r="29" spans="2:19" x14ac:dyDescent="0.2">
      <c r="B29" s="109"/>
      <c r="C29" s="124">
        <v>1</v>
      </c>
      <c r="D29" s="116" t="s">
        <v>121</v>
      </c>
      <c r="E29" s="125">
        <v>700</v>
      </c>
      <c r="F29" s="124"/>
      <c r="G29" s="24"/>
      <c r="H29" s="117" t="s">
        <v>219</v>
      </c>
      <c r="I29" s="117"/>
      <c r="J29" s="104">
        <f t="shared" ref="J29:J37" si="3">K29</f>
        <v>9.8333333333333339</v>
      </c>
      <c r="K29" s="128">
        <f t="shared" ref="K29:K37" si="4">Q29/12*J$20</f>
        <v>9.8333333333333339</v>
      </c>
      <c r="L29" s="99"/>
      <c r="M29" s="195">
        <f t="shared" si="0"/>
        <v>229.44444444444446</v>
      </c>
      <c r="N29" s="117"/>
      <c r="O29" s="110"/>
      <c r="Q29" s="43">
        <v>118</v>
      </c>
      <c r="R29" t="s">
        <v>211</v>
      </c>
      <c r="S29" t="s">
        <v>213</v>
      </c>
    </row>
    <row r="30" spans="2:19" x14ac:dyDescent="0.2">
      <c r="B30" s="109"/>
      <c r="C30" s="124">
        <v>1</v>
      </c>
      <c r="D30" s="116" t="s">
        <v>122</v>
      </c>
      <c r="E30" s="125">
        <v>1500</v>
      </c>
      <c r="F30" s="125"/>
      <c r="G30" s="24"/>
      <c r="H30" s="117" t="s">
        <v>122</v>
      </c>
      <c r="I30" s="117"/>
      <c r="J30" s="104">
        <f t="shared" si="3"/>
        <v>3.1333333333333333</v>
      </c>
      <c r="K30" s="128">
        <f t="shared" si="4"/>
        <v>3.1333333333333333</v>
      </c>
      <c r="L30" s="99"/>
      <c r="M30" s="195">
        <f t="shared" si="0"/>
        <v>156.66666666666666</v>
      </c>
      <c r="N30" s="117"/>
      <c r="O30" s="110"/>
      <c r="Q30" s="43">
        <v>37.6</v>
      </c>
      <c r="S30" t="s">
        <v>213</v>
      </c>
    </row>
    <row r="31" spans="2:19" x14ac:dyDescent="0.2">
      <c r="B31" s="109"/>
      <c r="C31" s="124">
        <v>1</v>
      </c>
      <c r="D31" s="116" t="s">
        <v>123</v>
      </c>
      <c r="E31" s="125">
        <v>3400</v>
      </c>
      <c r="F31" s="125"/>
      <c r="G31" s="24"/>
      <c r="H31" s="117" t="s">
        <v>197</v>
      </c>
      <c r="I31" s="117"/>
      <c r="J31" s="104">
        <f t="shared" si="3"/>
        <v>0.46666666666666662</v>
      </c>
      <c r="K31" s="128">
        <f t="shared" si="4"/>
        <v>0.46666666666666662</v>
      </c>
      <c r="L31" s="99"/>
      <c r="M31" s="195">
        <f t="shared" si="0"/>
        <v>52.888888888888886</v>
      </c>
      <c r="N31" s="117"/>
      <c r="O31" s="110"/>
      <c r="Q31" s="43">
        <v>5.6</v>
      </c>
      <c r="S31" t="s">
        <v>215</v>
      </c>
    </row>
    <row r="32" spans="2:19" ht="12.75" customHeight="1" x14ac:dyDescent="0.2">
      <c r="B32" s="109"/>
      <c r="C32" s="124">
        <v>1</v>
      </c>
      <c r="D32" s="116" t="s">
        <v>124</v>
      </c>
      <c r="E32" s="125">
        <v>16190</v>
      </c>
      <c r="F32" s="125"/>
      <c r="G32" s="24"/>
      <c r="H32" s="117" t="s">
        <v>198</v>
      </c>
      <c r="I32" s="117"/>
      <c r="J32" s="104">
        <f t="shared" si="3"/>
        <v>0.92499999999999993</v>
      </c>
      <c r="K32" s="128">
        <f t="shared" si="4"/>
        <v>0.92499999999999993</v>
      </c>
      <c r="L32" s="99"/>
      <c r="M32" s="195">
        <f t="shared" si="0"/>
        <v>499.19166666666661</v>
      </c>
      <c r="N32" s="129"/>
      <c r="O32" s="110"/>
      <c r="Q32" s="43">
        <v>11.1</v>
      </c>
      <c r="S32" t="s">
        <v>213</v>
      </c>
    </row>
    <row r="33" spans="2:21" ht="12.75" customHeight="1" x14ac:dyDescent="0.2">
      <c r="B33" s="109"/>
      <c r="C33" s="124">
        <v>1</v>
      </c>
      <c r="D33" s="116" t="s">
        <v>125</v>
      </c>
      <c r="E33" s="125">
        <v>1330</v>
      </c>
      <c r="F33" s="125"/>
      <c r="G33" s="24"/>
      <c r="H33" s="117" t="s">
        <v>199</v>
      </c>
      <c r="I33" s="117"/>
      <c r="J33" s="104">
        <f t="shared" si="3"/>
        <v>0.83333333333333337</v>
      </c>
      <c r="K33" s="128">
        <f t="shared" si="4"/>
        <v>0.83333333333333337</v>
      </c>
      <c r="L33" s="99"/>
      <c r="M33" s="195">
        <f t="shared" si="0"/>
        <v>36.94444444444445</v>
      </c>
      <c r="N33" s="130"/>
      <c r="O33" s="110"/>
      <c r="Q33" s="43">
        <v>10</v>
      </c>
      <c r="S33" t="s">
        <v>215</v>
      </c>
    </row>
    <row r="34" spans="2:21" x14ac:dyDescent="0.2">
      <c r="B34" s="109"/>
      <c r="C34" s="124">
        <v>1</v>
      </c>
      <c r="D34" s="116" t="s">
        <v>126</v>
      </c>
      <c r="E34" s="125" t="s">
        <v>136</v>
      </c>
      <c r="F34" s="125"/>
      <c r="G34" s="24"/>
      <c r="H34" s="117" t="s">
        <v>200</v>
      </c>
      <c r="I34" s="117"/>
      <c r="J34" s="104">
        <f t="shared" si="3"/>
        <v>4.0049999999999999</v>
      </c>
      <c r="K34" s="128">
        <f t="shared" si="4"/>
        <v>4.0049999999999999</v>
      </c>
      <c r="L34" s="99"/>
      <c r="M34" s="195">
        <f>J34*3000/30</f>
        <v>400.5</v>
      </c>
      <c r="N34" s="130"/>
      <c r="O34" s="110"/>
      <c r="Q34" s="43">
        <v>48.06</v>
      </c>
      <c r="S34" t="s">
        <v>213</v>
      </c>
    </row>
    <row r="35" spans="2:21" x14ac:dyDescent="0.2">
      <c r="B35" s="109"/>
      <c r="C35" s="124">
        <v>1</v>
      </c>
      <c r="D35" s="116" t="s">
        <v>127</v>
      </c>
      <c r="E35" s="125">
        <v>5469</v>
      </c>
      <c r="F35" s="125"/>
      <c r="G35" s="24"/>
      <c r="H35" s="117" t="s">
        <v>201</v>
      </c>
      <c r="I35" s="117"/>
      <c r="J35" s="104">
        <f t="shared" si="3"/>
        <v>2.1333333333333333</v>
      </c>
      <c r="K35" s="128">
        <f t="shared" si="4"/>
        <v>2.1333333333333333</v>
      </c>
      <c r="L35" s="99"/>
      <c r="M35" s="195">
        <f>J35*E35/30</f>
        <v>388.90666666666669</v>
      </c>
      <c r="N35" s="130"/>
      <c r="O35" s="110"/>
      <c r="Q35" s="43">
        <v>25.6</v>
      </c>
      <c r="S35" t="s">
        <v>213</v>
      </c>
    </row>
    <row r="36" spans="2:21" x14ac:dyDescent="0.2">
      <c r="B36" s="109"/>
      <c r="C36" s="124">
        <v>1</v>
      </c>
      <c r="D36" s="116" t="s">
        <v>128</v>
      </c>
      <c r="E36" s="125">
        <v>5288</v>
      </c>
      <c r="F36" s="125"/>
      <c r="G36" s="24"/>
      <c r="H36" s="117" t="s">
        <v>202</v>
      </c>
      <c r="I36" s="117"/>
      <c r="J36" s="104">
        <f t="shared" si="3"/>
        <v>1.6666666666666667</v>
      </c>
      <c r="K36" s="128">
        <f t="shared" si="4"/>
        <v>1.6666666666666667</v>
      </c>
      <c r="L36" s="99"/>
      <c r="M36" s="195">
        <f>J36*E36/30</f>
        <v>293.77777777777777</v>
      </c>
      <c r="N36" s="117"/>
      <c r="O36" s="110"/>
      <c r="Q36" s="43">
        <v>20</v>
      </c>
      <c r="S36" t="s">
        <v>213</v>
      </c>
    </row>
    <row r="37" spans="2:21" x14ac:dyDescent="0.2">
      <c r="B37" s="109"/>
      <c r="C37" s="124">
        <v>1</v>
      </c>
      <c r="D37" s="116" t="s">
        <v>129</v>
      </c>
      <c r="E37" s="125">
        <v>133</v>
      </c>
      <c r="F37" s="116"/>
      <c r="G37" s="24"/>
      <c r="H37" s="117" t="s">
        <v>203</v>
      </c>
      <c r="I37" s="117"/>
      <c r="J37" s="104">
        <f t="shared" si="3"/>
        <v>3.7250000000000001</v>
      </c>
      <c r="K37" s="128">
        <f t="shared" si="4"/>
        <v>3.7250000000000001</v>
      </c>
      <c r="L37" s="99"/>
      <c r="M37" s="195">
        <f>J37*E37/30</f>
        <v>16.514166666666668</v>
      </c>
      <c r="N37" s="117"/>
      <c r="O37" s="110"/>
      <c r="Q37" s="43">
        <v>44.7</v>
      </c>
      <c r="S37" t="s">
        <v>213</v>
      </c>
    </row>
    <row r="38" spans="2:21" ht="15" customHeight="1" x14ac:dyDescent="0.2">
      <c r="B38" s="109"/>
      <c r="C38" s="124"/>
      <c r="D38" s="116"/>
      <c r="E38" s="125"/>
      <c r="F38" s="116"/>
      <c r="G38" s="24"/>
      <c r="H38" s="117"/>
      <c r="I38" s="182" t="s">
        <v>207</v>
      </c>
      <c r="J38" s="98"/>
      <c r="K38" s="117"/>
      <c r="L38" s="118"/>
      <c r="M38" s="196"/>
      <c r="N38" s="117"/>
      <c r="O38" s="110"/>
    </row>
    <row r="39" spans="2:21" ht="15" customHeight="1" x14ac:dyDescent="0.2">
      <c r="B39" s="109"/>
      <c r="C39" s="124">
        <v>1</v>
      </c>
      <c r="D39" s="116" t="s">
        <v>130</v>
      </c>
      <c r="E39" s="125">
        <v>300000</v>
      </c>
      <c r="F39" s="116"/>
      <c r="G39" s="24"/>
      <c r="H39" s="117" t="s">
        <v>205</v>
      </c>
      <c r="I39" s="117"/>
      <c r="J39" s="102">
        <f>K39</f>
        <v>1</v>
      </c>
      <c r="K39" s="127">
        <f>ROUND(J20*Q39,0)</f>
        <v>1</v>
      </c>
      <c r="L39" s="99"/>
      <c r="M39" s="195">
        <f>J39*E39/365/5</f>
        <v>164.38356164383561</v>
      </c>
      <c r="N39" s="117"/>
      <c r="O39" s="110"/>
      <c r="Q39" s="43">
        <v>0.6</v>
      </c>
      <c r="S39" t="s">
        <v>213</v>
      </c>
      <c r="U39" s="43" t="s">
        <v>331</v>
      </c>
    </row>
    <row r="40" spans="2:21" ht="15" customHeight="1" x14ac:dyDescent="0.2">
      <c r="B40" s="109"/>
      <c r="C40" s="124">
        <v>1</v>
      </c>
      <c r="D40" s="116" t="s">
        <v>131</v>
      </c>
      <c r="E40" s="125">
        <v>6000</v>
      </c>
      <c r="F40" s="116"/>
      <c r="G40" s="24"/>
      <c r="H40" s="117" t="s">
        <v>224</v>
      </c>
      <c r="I40" s="117"/>
      <c r="J40" s="102">
        <f t="shared" ref="J40:J42" si="5">K40</f>
        <v>5</v>
      </c>
      <c r="K40" s="127">
        <f>J20*Q40</f>
        <v>5</v>
      </c>
      <c r="L40" s="99"/>
      <c r="M40" s="195">
        <f>J40*E40/365</f>
        <v>82.191780821917803</v>
      </c>
      <c r="N40" s="117"/>
      <c r="O40" s="110"/>
      <c r="Q40" s="43">
        <v>5</v>
      </c>
      <c r="S40" t="s">
        <v>341</v>
      </c>
      <c r="U40" s="43" t="s">
        <v>342</v>
      </c>
    </row>
    <row r="41" spans="2:21" ht="15" customHeight="1" x14ac:dyDescent="0.2">
      <c r="B41" s="109"/>
      <c r="C41" s="124">
        <v>1</v>
      </c>
      <c r="D41" s="116" t="s">
        <v>132</v>
      </c>
      <c r="E41" s="125">
        <v>2700</v>
      </c>
      <c r="F41" s="116"/>
      <c r="G41" s="24"/>
      <c r="H41" s="117" t="s">
        <v>206</v>
      </c>
      <c r="I41" s="117"/>
      <c r="J41" s="102">
        <f t="shared" si="5"/>
        <v>14</v>
      </c>
      <c r="K41" s="127">
        <f>J20*Q41</f>
        <v>14</v>
      </c>
      <c r="L41" s="99"/>
      <c r="M41" s="195">
        <f>J41*E41/365</f>
        <v>103.56164383561644</v>
      </c>
      <c r="N41" s="117"/>
      <c r="O41" s="110"/>
      <c r="Q41" s="43">
        <v>14</v>
      </c>
      <c r="S41" t="s">
        <v>341</v>
      </c>
      <c r="U41" s="43" t="s">
        <v>342</v>
      </c>
    </row>
    <row r="42" spans="2:21" ht="15" customHeight="1" x14ac:dyDescent="0.2">
      <c r="B42" s="109"/>
      <c r="C42" s="124">
        <v>1</v>
      </c>
      <c r="D42" s="116" t="s">
        <v>325</v>
      </c>
      <c r="E42" s="125">
        <v>8000</v>
      </c>
      <c r="F42" s="116"/>
      <c r="G42" s="24"/>
      <c r="H42" s="117" t="s">
        <v>325</v>
      </c>
      <c r="I42" s="98"/>
      <c r="J42" s="102">
        <f t="shared" si="5"/>
        <v>5</v>
      </c>
      <c r="K42" s="127">
        <f>J20*Q42</f>
        <v>5</v>
      </c>
      <c r="L42" s="99"/>
      <c r="M42" s="195">
        <f>J42*E42/365</f>
        <v>109.58904109589041</v>
      </c>
      <c r="N42" s="117"/>
      <c r="O42" s="110"/>
      <c r="Q42" s="43">
        <v>5</v>
      </c>
      <c r="S42" t="s">
        <v>343</v>
      </c>
      <c r="U42" s="43" t="s">
        <v>342</v>
      </c>
    </row>
    <row r="43" spans="2:21" ht="15" customHeight="1" x14ac:dyDescent="0.2">
      <c r="B43" s="109"/>
      <c r="C43" s="116"/>
      <c r="D43" s="116"/>
      <c r="E43" s="116"/>
      <c r="F43" s="116"/>
      <c r="G43" s="24"/>
      <c r="H43" s="117"/>
      <c r="I43" s="117"/>
      <c r="J43" s="183" t="s">
        <v>318</v>
      </c>
      <c r="K43" s="183"/>
      <c r="L43" s="117"/>
      <c r="M43" s="117"/>
      <c r="N43" s="117"/>
      <c r="O43" s="110"/>
    </row>
    <row r="44" spans="2:21" ht="15" customHeight="1" x14ac:dyDescent="0.2">
      <c r="B44" s="109"/>
      <c r="C44" s="116"/>
      <c r="D44" s="116"/>
      <c r="E44" s="116"/>
      <c r="F44" s="116"/>
      <c r="G44" s="24"/>
      <c r="H44" s="117" t="s">
        <v>222</v>
      </c>
      <c r="I44" s="117"/>
      <c r="J44" s="117"/>
      <c r="K44" s="117"/>
      <c r="L44" s="194">
        <f>SUM(M23:M42)</f>
        <v>3249.8246385083712</v>
      </c>
      <c r="M44" s="101" t="s">
        <v>16</v>
      </c>
      <c r="N44" s="117"/>
      <c r="O44" s="110"/>
    </row>
    <row r="45" spans="2:21" ht="15" customHeight="1" x14ac:dyDescent="0.2">
      <c r="B45" s="109"/>
      <c r="C45" s="116"/>
      <c r="D45" s="116"/>
      <c r="E45" s="116"/>
      <c r="F45" s="116"/>
      <c r="G45" s="24"/>
      <c r="H45" s="117" t="s">
        <v>223</v>
      </c>
      <c r="I45" s="117"/>
      <c r="J45" s="117"/>
      <c r="K45" s="117"/>
      <c r="L45" s="103">
        <f>J20*162</f>
        <v>162</v>
      </c>
      <c r="M45" s="101" t="s">
        <v>16</v>
      </c>
      <c r="N45" s="117"/>
      <c r="O45" s="110"/>
    </row>
    <row r="46" spans="2:21" ht="15" customHeight="1" x14ac:dyDescent="0.2">
      <c r="B46" s="109"/>
      <c r="C46" s="116"/>
      <c r="D46" s="116"/>
      <c r="E46" s="116"/>
      <c r="F46" s="116"/>
      <c r="G46" s="24"/>
      <c r="H46" s="117"/>
      <c r="I46" s="117"/>
      <c r="J46" s="117"/>
      <c r="K46" s="99"/>
      <c r="L46" s="99"/>
      <c r="M46" s="101"/>
      <c r="N46" s="117"/>
      <c r="O46" s="110"/>
    </row>
    <row r="47" spans="2:21" ht="15" customHeight="1" x14ac:dyDescent="0.2">
      <c r="B47" s="109"/>
      <c r="C47" s="116"/>
      <c r="D47" s="116"/>
      <c r="E47" s="116"/>
      <c r="F47" s="116"/>
      <c r="G47" s="24"/>
      <c r="H47" s="117" t="s">
        <v>220</v>
      </c>
      <c r="I47" s="197">
        <f>L44/L45</f>
        <v>20.06064591671834</v>
      </c>
      <c r="J47" s="101" t="s">
        <v>221</v>
      </c>
      <c r="K47" s="117"/>
      <c r="L47" s="117"/>
      <c r="M47" s="101"/>
      <c r="N47" s="117"/>
      <c r="O47" s="110"/>
    </row>
    <row r="48" spans="2:21" ht="13.5" thickBot="1" x14ac:dyDescent="0.25">
      <c r="B48" s="109"/>
      <c r="C48" s="24"/>
      <c r="D48" s="24"/>
      <c r="E48" s="24"/>
      <c r="F48" s="24"/>
      <c r="G48" s="24"/>
      <c r="H48" s="24"/>
      <c r="I48" s="24"/>
      <c r="J48" s="24"/>
      <c r="K48" s="24"/>
      <c r="L48" s="24"/>
      <c r="M48" s="24"/>
      <c r="N48" s="24"/>
      <c r="O48" s="110"/>
    </row>
    <row r="49" spans="2:15" ht="15" x14ac:dyDescent="0.25">
      <c r="B49" s="106"/>
      <c r="C49" s="134" t="s">
        <v>140</v>
      </c>
      <c r="D49" s="135"/>
      <c r="E49" s="135"/>
      <c r="F49" s="135"/>
      <c r="G49" s="135" t="s">
        <v>146</v>
      </c>
      <c r="H49" s="135"/>
      <c r="I49" s="135"/>
      <c r="J49" s="135"/>
      <c r="K49" s="135"/>
      <c r="L49" s="135"/>
      <c r="M49" s="135"/>
      <c r="N49" s="135"/>
      <c r="O49" s="108"/>
    </row>
    <row r="50" spans="2:15" ht="14.25" x14ac:dyDescent="0.2">
      <c r="B50" s="109"/>
      <c r="C50" s="132"/>
      <c r="D50" s="131"/>
      <c r="E50" s="131"/>
      <c r="F50" s="131"/>
      <c r="G50" s="131"/>
      <c r="H50" s="131"/>
      <c r="I50" s="131"/>
      <c r="J50" s="131"/>
      <c r="K50" s="131"/>
      <c r="L50" s="131"/>
      <c r="M50" s="131"/>
      <c r="N50" s="131"/>
      <c r="O50" s="110"/>
    </row>
    <row r="51" spans="2:15" ht="14.25" x14ac:dyDescent="0.2">
      <c r="B51" s="109"/>
      <c r="C51" s="132" t="s">
        <v>142</v>
      </c>
      <c r="D51" s="131"/>
      <c r="E51" s="131"/>
      <c r="F51" s="131"/>
      <c r="G51" s="131"/>
      <c r="H51" s="131"/>
      <c r="I51" s="131"/>
      <c r="J51" s="131"/>
      <c r="K51" s="131"/>
      <c r="L51" s="131"/>
      <c r="M51" s="131"/>
      <c r="N51" s="131"/>
      <c r="O51" s="110"/>
    </row>
    <row r="52" spans="2:15" ht="14.25" x14ac:dyDescent="0.2">
      <c r="B52" s="109"/>
      <c r="C52" s="132" t="s">
        <v>141</v>
      </c>
      <c r="D52" s="131"/>
      <c r="E52" s="131"/>
      <c r="F52" s="131"/>
      <c r="G52" s="131"/>
      <c r="H52" s="131"/>
      <c r="I52" s="131"/>
      <c r="J52" s="131"/>
      <c r="K52" s="131"/>
      <c r="L52" s="131"/>
      <c r="M52" s="131"/>
      <c r="N52" s="131"/>
      <c r="O52" s="110"/>
    </row>
    <row r="53" spans="2:15" ht="14.25" x14ac:dyDescent="0.2">
      <c r="B53" s="109"/>
      <c r="C53" s="132" t="s">
        <v>145</v>
      </c>
      <c r="D53" s="131"/>
      <c r="E53" s="131"/>
      <c r="F53" s="131"/>
      <c r="G53" s="131"/>
      <c r="H53" s="131"/>
      <c r="I53" s="131"/>
      <c r="J53" s="131"/>
      <c r="K53" s="131"/>
      <c r="L53" s="131"/>
      <c r="M53" s="131"/>
      <c r="N53" s="131"/>
      <c r="O53" s="110"/>
    </row>
    <row r="54" spans="2:15" ht="14.25" x14ac:dyDescent="0.2">
      <c r="B54" s="109"/>
      <c r="C54" s="132" t="s">
        <v>143</v>
      </c>
      <c r="D54" s="131"/>
      <c r="E54" s="131"/>
      <c r="F54" s="131"/>
      <c r="G54" s="131"/>
      <c r="H54" s="131"/>
      <c r="I54" s="131"/>
      <c r="J54" s="131"/>
      <c r="K54" s="131"/>
      <c r="L54" s="131"/>
      <c r="M54" s="131"/>
      <c r="N54" s="131"/>
      <c r="O54" s="110"/>
    </row>
    <row r="55" spans="2:15" x14ac:dyDescent="0.2">
      <c r="B55" s="109"/>
      <c r="C55" s="131"/>
      <c r="D55" s="131"/>
      <c r="E55" s="131"/>
      <c r="F55" s="131"/>
      <c r="G55" s="131"/>
      <c r="H55" s="131"/>
      <c r="I55" s="131"/>
      <c r="J55" s="131"/>
      <c r="K55" s="131"/>
      <c r="L55" s="131"/>
      <c r="M55" s="131"/>
      <c r="N55" s="131"/>
      <c r="O55" s="110"/>
    </row>
    <row r="56" spans="2:15" x14ac:dyDescent="0.2">
      <c r="B56" s="109"/>
      <c r="C56" s="24"/>
      <c r="D56" s="24"/>
      <c r="E56" s="24"/>
      <c r="F56" s="24"/>
      <c r="G56" s="24"/>
      <c r="H56" s="24"/>
      <c r="I56" s="24"/>
      <c r="J56" s="24"/>
      <c r="K56" s="24"/>
      <c r="L56" s="24"/>
      <c r="M56" s="24"/>
      <c r="N56" s="24"/>
      <c r="O56" s="110"/>
    </row>
    <row r="57" spans="2:15" x14ac:dyDescent="0.2">
      <c r="B57" s="109"/>
      <c r="C57" s="133" t="s">
        <v>137</v>
      </c>
      <c r="D57" s="24"/>
      <c r="E57" s="24"/>
      <c r="F57" s="24"/>
      <c r="G57" s="24"/>
      <c r="H57" s="24"/>
      <c r="I57" s="262" t="s">
        <v>411</v>
      </c>
      <c r="J57" s="24"/>
      <c r="K57" s="24"/>
      <c r="L57" s="24"/>
      <c r="M57" s="24"/>
      <c r="N57" s="24"/>
      <c r="O57" s="110"/>
    </row>
    <row r="58" spans="2:15" x14ac:dyDescent="0.2">
      <c r="B58" s="109"/>
      <c r="C58" s="24"/>
      <c r="D58" s="24"/>
      <c r="E58" s="24"/>
      <c r="F58" s="24"/>
      <c r="G58" s="24"/>
      <c r="H58" s="24"/>
      <c r="I58" s="24"/>
      <c r="J58" s="24"/>
      <c r="K58" s="24"/>
      <c r="L58" s="24"/>
      <c r="M58" s="24"/>
      <c r="N58" s="24"/>
      <c r="O58" s="110"/>
    </row>
    <row r="59" spans="2:15" x14ac:dyDescent="0.2">
      <c r="B59" s="109"/>
      <c r="C59" s="24"/>
      <c r="D59" s="24"/>
      <c r="E59" s="24"/>
      <c r="F59" s="24"/>
      <c r="G59" s="24"/>
      <c r="H59" s="24"/>
      <c r="I59" s="24"/>
      <c r="J59" s="24"/>
      <c r="K59" s="24"/>
      <c r="L59" s="24"/>
      <c r="M59" s="24"/>
      <c r="N59" s="24"/>
      <c r="O59" s="110"/>
    </row>
    <row r="60" spans="2:15" x14ac:dyDescent="0.2">
      <c r="B60" s="109"/>
      <c r="C60" s="24"/>
      <c r="D60" s="24"/>
      <c r="E60" s="24"/>
      <c r="F60" s="24"/>
      <c r="G60" s="24"/>
      <c r="H60" s="24"/>
      <c r="I60" s="24"/>
      <c r="J60" s="24"/>
      <c r="K60" s="24"/>
      <c r="L60" s="24"/>
      <c r="M60" s="24"/>
      <c r="N60" s="24"/>
      <c r="O60" s="110"/>
    </row>
    <row r="61" spans="2:15" x14ac:dyDescent="0.2">
      <c r="B61" s="109"/>
      <c r="C61" s="24"/>
      <c r="D61" s="24"/>
      <c r="E61" s="24"/>
      <c r="F61" s="24"/>
      <c r="G61" s="24"/>
      <c r="H61" s="24"/>
      <c r="I61" s="24"/>
      <c r="J61" s="24"/>
      <c r="K61" s="24"/>
      <c r="L61" s="24"/>
      <c r="M61" s="24"/>
      <c r="N61" s="24"/>
      <c r="O61" s="110"/>
    </row>
    <row r="62" spans="2:15" x14ac:dyDescent="0.2">
      <c r="B62" s="109"/>
      <c r="C62" s="24"/>
      <c r="D62" s="24"/>
      <c r="E62" s="24"/>
      <c r="F62" s="24"/>
      <c r="G62" s="24"/>
      <c r="H62" s="24"/>
      <c r="I62" s="24"/>
      <c r="J62" s="24"/>
      <c r="K62" s="24"/>
      <c r="L62" s="24"/>
      <c r="M62" s="24"/>
      <c r="N62" s="24"/>
      <c r="O62" s="110"/>
    </row>
    <row r="63" spans="2:15" x14ac:dyDescent="0.2">
      <c r="B63" s="109"/>
      <c r="C63" s="24"/>
      <c r="D63" s="24"/>
      <c r="E63" s="24"/>
      <c r="F63" s="24"/>
      <c r="G63" s="24"/>
      <c r="H63" s="24"/>
      <c r="I63" s="24"/>
      <c r="J63" s="24"/>
      <c r="K63" s="24"/>
      <c r="L63" s="24"/>
      <c r="M63" s="24"/>
      <c r="N63" s="24"/>
      <c r="O63" s="110"/>
    </row>
    <row r="64" spans="2:15" x14ac:dyDescent="0.2">
      <c r="B64" s="109"/>
      <c r="C64" s="24"/>
      <c r="D64" s="24"/>
      <c r="E64" s="24"/>
      <c r="F64" s="24"/>
      <c r="G64" s="24"/>
      <c r="H64" s="24"/>
      <c r="I64" s="24"/>
      <c r="J64" s="24"/>
      <c r="K64" s="24"/>
      <c r="L64" s="24"/>
      <c r="M64" s="24"/>
      <c r="N64" s="24"/>
      <c r="O64" s="110"/>
    </row>
    <row r="65" spans="2:15" x14ac:dyDescent="0.2">
      <c r="B65" s="109"/>
      <c r="C65" s="24"/>
      <c r="D65" s="24"/>
      <c r="E65" s="24"/>
      <c r="F65" s="24"/>
      <c r="G65" s="24"/>
      <c r="H65" s="24"/>
      <c r="I65" s="24"/>
      <c r="J65" s="24"/>
      <c r="K65" s="24"/>
      <c r="L65" s="24"/>
      <c r="M65" s="24"/>
      <c r="N65" s="24"/>
      <c r="O65" s="110"/>
    </row>
    <row r="66" spans="2:15" x14ac:dyDescent="0.2">
      <c r="B66" s="109"/>
      <c r="C66" s="24"/>
      <c r="D66" s="24"/>
      <c r="E66" s="24"/>
      <c r="F66" s="24"/>
      <c r="G66" s="24"/>
      <c r="H66" s="24"/>
      <c r="I66" s="24"/>
      <c r="J66" s="24"/>
      <c r="K66" s="24"/>
      <c r="L66" s="24"/>
      <c r="M66" s="24"/>
      <c r="N66" s="24"/>
      <c r="O66" s="110"/>
    </row>
    <row r="67" spans="2:15" x14ac:dyDescent="0.2">
      <c r="B67" s="109"/>
      <c r="C67" s="24"/>
      <c r="D67" s="24"/>
      <c r="E67" s="24"/>
      <c r="F67" s="24"/>
      <c r="G67" s="24"/>
      <c r="H67" s="24"/>
      <c r="I67" s="24"/>
      <c r="J67" s="24"/>
      <c r="K67" s="24"/>
      <c r="L67" s="24"/>
      <c r="M67" s="24"/>
      <c r="N67" s="24"/>
      <c r="O67" s="110"/>
    </row>
    <row r="68" spans="2:15" x14ac:dyDescent="0.2">
      <c r="B68" s="109"/>
      <c r="C68" s="24"/>
      <c r="D68" s="24"/>
      <c r="E68" s="24"/>
      <c r="F68" s="24"/>
      <c r="G68" s="24"/>
      <c r="H68" s="24"/>
      <c r="I68" s="24"/>
      <c r="J68" s="24"/>
      <c r="K68" s="24"/>
      <c r="L68" s="24"/>
      <c r="M68" s="24"/>
      <c r="N68" s="24"/>
      <c r="O68" s="110"/>
    </row>
    <row r="69" spans="2:15" x14ac:dyDescent="0.2">
      <c r="B69" s="109"/>
      <c r="C69" s="24"/>
      <c r="D69" s="24"/>
      <c r="E69" s="24"/>
      <c r="F69" s="24"/>
      <c r="G69" s="24"/>
      <c r="H69" s="24"/>
      <c r="I69" s="24"/>
      <c r="J69" s="24"/>
      <c r="K69" s="24"/>
      <c r="L69" s="24"/>
      <c r="M69" s="24"/>
      <c r="N69" s="24"/>
      <c r="O69" s="110"/>
    </row>
    <row r="70" spans="2:15" x14ac:dyDescent="0.2">
      <c r="B70" s="109"/>
      <c r="C70" s="24"/>
      <c r="D70" s="24"/>
      <c r="E70" s="24"/>
      <c r="F70" s="24"/>
      <c r="G70" s="24"/>
      <c r="H70" s="24"/>
      <c r="I70" s="24"/>
      <c r="J70" s="24"/>
      <c r="K70" s="24"/>
      <c r="L70" s="24"/>
      <c r="M70" s="24"/>
      <c r="N70" s="24"/>
      <c r="O70" s="110"/>
    </row>
    <row r="71" spans="2:15" x14ac:dyDescent="0.2">
      <c r="B71" s="109"/>
      <c r="C71" s="24"/>
      <c r="D71" s="24"/>
      <c r="E71" s="24"/>
      <c r="F71" s="24"/>
      <c r="G71" s="24"/>
      <c r="H71" s="24"/>
      <c r="I71" s="24"/>
      <c r="J71" s="24"/>
      <c r="K71" s="24"/>
      <c r="L71" s="24"/>
      <c r="M71" s="24"/>
      <c r="N71" s="24"/>
      <c r="O71" s="110"/>
    </row>
    <row r="72" spans="2:15" x14ac:dyDescent="0.2">
      <c r="B72" s="109"/>
      <c r="C72" s="24"/>
      <c r="D72" s="24"/>
      <c r="E72" s="24"/>
      <c r="F72" s="24"/>
      <c r="G72" s="24"/>
      <c r="H72" s="24"/>
      <c r="I72" s="24"/>
      <c r="J72" s="24"/>
      <c r="K72" s="24"/>
      <c r="L72" s="24"/>
      <c r="M72" s="24"/>
      <c r="N72" s="24"/>
      <c r="O72" s="110"/>
    </row>
    <row r="73" spans="2:15" x14ac:dyDescent="0.2">
      <c r="B73" s="109"/>
      <c r="C73" s="24"/>
      <c r="D73" s="24"/>
      <c r="E73" s="24"/>
      <c r="F73" s="24"/>
      <c r="G73" s="24"/>
      <c r="H73" s="24"/>
      <c r="I73" s="24"/>
      <c r="J73" s="24"/>
      <c r="K73" s="24"/>
      <c r="L73" s="24"/>
      <c r="M73" s="24"/>
      <c r="N73" s="24"/>
      <c r="O73" s="110"/>
    </row>
    <row r="74" spans="2:15" x14ac:dyDescent="0.2">
      <c r="B74" s="109"/>
      <c r="C74" s="24"/>
      <c r="D74" s="24"/>
      <c r="E74" s="24"/>
      <c r="F74" s="24"/>
      <c r="G74" s="24"/>
      <c r="H74" s="24"/>
      <c r="I74" s="24"/>
      <c r="J74" s="24"/>
      <c r="K74" s="24"/>
      <c r="L74" s="24"/>
      <c r="M74" s="24"/>
      <c r="N74" s="24"/>
      <c r="O74" s="110"/>
    </row>
    <row r="75" spans="2:15" x14ac:dyDescent="0.2">
      <c r="B75" s="109"/>
      <c r="C75" s="24"/>
      <c r="D75" s="24"/>
      <c r="E75" s="24"/>
      <c r="F75" s="24"/>
      <c r="G75" s="24"/>
      <c r="H75" s="24"/>
      <c r="I75" s="24"/>
      <c r="J75" s="24"/>
      <c r="K75" s="24"/>
      <c r="L75" s="24"/>
      <c r="M75" s="24"/>
      <c r="N75" s="24"/>
      <c r="O75" s="110"/>
    </row>
    <row r="76" spans="2:15" x14ac:dyDescent="0.2">
      <c r="B76" s="109"/>
      <c r="C76" s="24"/>
      <c r="D76" s="24"/>
      <c r="E76" s="24"/>
      <c r="F76" s="24"/>
      <c r="G76" s="24"/>
      <c r="H76" s="24"/>
      <c r="I76" s="24"/>
      <c r="J76" s="24"/>
      <c r="K76" s="24"/>
      <c r="L76" s="24"/>
      <c r="M76" s="24"/>
      <c r="N76" s="24"/>
      <c r="O76" s="110"/>
    </row>
    <row r="77" spans="2:15" x14ac:dyDescent="0.2">
      <c r="B77" s="109"/>
      <c r="C77" s="24"/>
      <c r="D77" s="24"/>
      <c r="E77" s="24"/>
      <c r="F77" s="24"/>
      <c r="G77" s="24"/>
      <c r="H77" s="24"/>
      <c r="I77" s="24"/>
      <c r="J77" s="24"/>
      <c r="K77" s="24"/>
      <c r="L77" s="24"/>
      <c r="M77" s="24"/>
      <c r="N77" s="24"/>
      <c r="O77" s="110"/>
    </row>
    <row r="78" spans="2:15" x14ac:dyDescent="0.2">
      <c r="B78" s="109"/>
      <c r="C78" s="24"/>
      <c r="D78" s="24"/>
      <c r="E78" s="24"/>
      <c r="F78" s="24"/>
      <c r="G78" s="24"/>
      <c r="H78" s="24"/>
      <c r="I78" s="24"/>
      <c r="J78" s="24"/>
      <c r="K78" s="24"/>
      <c r="L78" s="24"/>
      <c r="M78" s="24"/>
      <c r="N78" s="24"/>
      <c r="O78" s="110"/>
    </row>
    <row r="79" spans="2:15" x14ac:dyDescent="0.2">
      <c r="B79" s="109"/>
      <c r="C79" s="24"/>
      <c r="D79" s="24"/>
      <c r="E79" s="24"/>
      <c r="F79" s="24"/>
      <c r="G79" s="24"/>
      <c r="H79" s="24"/>
      <c r="I79" s="24"/>
      <c r="J79" s="24"/>
      <c r="K79" s="24"/>
      <c r="L79" s="24"/>
      <c r="M79" s="24"/>
      <c r="N79" s="24"/>
      <c r="O79" s="110"/>
    </row>
    <row r="80" spans="2:15" x14ac:dyDescent="0.2">
      <c r="B80" s="109"/>
      <c r="C80" s="24"/>
      <c r="D80" s="24"/>
      <c r="E80" s="24"/>
      <c r="F80" s="24"/>
      <c r="G80" s="24"/>
      <c r="H80" s="24"/>
      <c r="I80" s="24"/>
      <c r="J80" s="24"/>
      <c r="K80" s="24"/>
      <c r="L80" s="24"/>
      <c r="M80" s="24"/>
      <c r="N80" s="24"/>
      <c r="O80" s="110"/>
    </row>
    <row r="81" spans="2:15" x14ac:dyDescent="0.2">
      <c r="B81" s="109"/>
      <c r="C81" s="24"/>
      <c r="D81" s="24"/>
      <c r="E81" s="24"/>
      <c r="F81" s="24"/>
      <c r="G81" s="24"/>
      <c r="H81" s="24"/>
      <c r="I81" s="24"/>
      <c r="J81" s="24"/>
      <c r="K81" s="24"/>
      <c r="L81" s="24"/>
      <c r="M81" s="24"/>
      <c r="N81" s="24"/>
      <c r="O81" s="110"/>
    </row>
    <row r="82" spans="2:15" ht="13.5" thickBot="1" x14ac:dyDescent="0.25">
      <c r="B82" s="111"/>
      <c r="C82" s="112"/>
      <c r="D82" s="112"/>
      <c r="E82" s="112"/>
      <c r="F82" s="112"/>
      <c r="G82" s="112"/>
      <c r="H82" s="112"/>
      <c r="I82" s="112"/>
      <c r="J82" s="112"/>
      <c r="K82" s="112"/>
      <c r="L82" s="112"/>
      <c r="M82" s="112"/>
      <c r="N82" s="112"/>
      <c r="O82" s="113"/>
    </row>
  </sheetData>
  <sheetProtection password="D65F" sheet="1" objects="1" scenarios="1"/>
  <mergeCells count="7">
    <mergeCell ref="C7:N8"/>
    <mergeCell ref="C3:N3"/>
    <mergeCell ref="C5:N5"/>
    <mergeCell ref="H22:J22"/>
    <mergeCell ref="K21:K22"/>
    <mergeCell ref="C16:M16"/>
    <mergeCell ref="H19:I20"/>
  </mergeCells>
  <conditionalFormatting sqref="J23:J37">
    <cfRule type="expression" dxfId="43" priority="26">
      <formula>IF(J23=K23,TRUE,FALSE)</formula>
    </cfRule>
  </conditionalFormatting>
  <conditionalFormatting sqref="J39">
    <cfRule type="expression" dxfId="42" priority="4">
      <formula>IF(J39=K39,TRUE,FALSE)</formula>
    </cfRule>
  </conditionalFormatting>
  <conditionalFormatting sqref="J40">
    <cfRule type="expression" dxfId="41" priority="3">
      <formula>IF(J40=K40,TRUE,FALSE)</formula>
    </cfRule>
  </conditionalFormatting>
  <conditionalFormatting sqref="J41">
    <cfRule type="expression" dxfId="40" priority="2">
      <formula>IF(J41=K41,TRUE,FALSE)</formula>
    </cfRule>
  </conditionalFormatting>
  <conditionalFormatting sqref="J42">
    <cfRule type="expression" dxfId="39" priority="1">
      <formula>IF(J42=K42,TRUE,FALSE)</formula>
    </cfRule>
  </conditionalFormatting>
  <dataValidations count="1">
    <dataValidation type="whole" allowBlank="1" showInputMessage="1" showErrorMessage="1" error="Bitte eine ganze Zahl zwischen 1 und 12 eintragen." sqref="J20">
      <formula1>1</formula1>
      <formula2>12</formula2>
    </dataValidation>
  </dataValidations>
  <hyperlinks>
    <hyperlink ref="I57" r:id="rId1"/>
  </hyperlinks>
  <pageMargins left="0.51181102362204722" right="0.51181102362204722" top="0.78740157480314965" bottom="0.78740157480314965" header="0.31496062992125984" footer="0.31496062992125984"/>
  <pageSetup paperSize="9" scale="60" orientation="portrait" horizontalDpi="4294967293"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B1:P55"/>
  <sheetViews>
    <sheetView showGridLines="0" showRowColHeaders="0" zoomScaleNormal="100" workbookViewId="0"/>
  </sheetViews>
  <sheetFormatPr baseColWidth="10" defaultRowHeight="12.75" x14ac:dyDescent="0.2"/>
  <cols>
    <col min="1" max="3" width="3.7109375" style="204" customWidth="1"/>
    <col min="4" max="4" width="34" style="204" customWidth="1"/>
    <col min="5" max="5" width="10.7109375" style="204" customWidth="1"/>
    <col min="6" max="6" width="18.42578125" style="204" customWidth="1"/>
    <col min="7" max="8" width="1.7109375" style="204" customWidth="1"/>
    <col min="9" max="9" width="18.7109375" style="204" customWidth="1"/>
    <col min="10" max="10" width="12.7109375" style="204" customWidth="1"/>
    <col min="11" max="11" width="5.7109375" style="204" customWidth="1"/>
    <col min="12" max="12" width="12.7109375" style="204" customWidth="1"/>
    <col min="13" max="13" width="5.7109375" style="204" customWidth="1"/>
    <col min="14" max="15" width="3.7109375" style="204" customWidth="1"/>
    <col min="16" max="16384" width="11.42578125" style="204"/>
  </cols>
  <sheetData>
    <row r="1" spans="2:14" ht="13.5" thickBot="1" x14ac:dyDescent="0.25"/>
    <row r="2" spans="2:14" x14ac:dyDescent="0.2">
      <c r="B2" s="205"/>
      <c r="C2" s="206"/>
      <c r="D2" s="206"/>
      <c r="E2" s="206"/>
      <c r="F2" s="206"/>
      <c r="G2" s="206"/>
      <c r="H2" s="206"/>
      <c r="I2" s="206"/>
      <c r="J2" s="206"/>
      <c r="K2" s="206"/>
      <c r="L2" s="206"/>
      <c r="M2" s="206"/>
      <c r="N2" s="207"/>
    </row>
    <row r="3" spans="2:14" ht="18" x14ac:dyDescent="0.2">
      <c r="B3" s="208"/>
      <c r="C3" s="215"/>
      <c r="D3" s="333" t="s">
        <v>344</v>
      </c>
      <c r="E3" s="333"/>
      <c r="F3" s="333"/>
      <c r="G3" s="333"/>
      <c r="H3" s="333"/>
      <c r="I3" s="333"/>
      <c r="J3" s="333"/>
      <c r="K3" s="333"/>
      <c r="L3" s="209"/>
      <c r="M3" s="209"/>
      <c r="N3" s="210"/>
    </row>
    <row r="4" spans="2:14" ht="13.5" thickBot="1" x14ac:dyDescent="0.25">
      <c r="B4" s="211"/>
      <c r="C4" s="212"/>
      <c r="D4" s="212"/>
      <c r="E4" s="212"/>
      <c r="F4" s="212"/>
      <c r="G4" s="212"/>
      <c r="H4" s="212"/>
      <c r="I4" s="212"/>
      <c r="J4" s="212"/>
      <c r="K4" s="212"/>
      <c r="L4" s="212"/>
      <c r="M4" s="212"/>
      <c r="N4" s="213"/>
    </row>
    <row r="5" spans="2:14" ht="18" x14ac:dyDescent="0.25">
      <c r="B5" s="208"/>
      <c r="C5" s="215"/>
      <c r="D5" s="334" t="s">
        <v>20</v>
      </c>
      <c r="E5" s="334"/>
      <c r="F5" s="334"/>
      <c r="G5" s="334"/>
      <c r="H5" s="334"/>
      <c r="I5" s="334"/>
      <c r="J5" s="334"/>
      <c r="K5" s="334"/>
      <c r="L5" s="214"/>
      <c r="M5" s="214"/>
      <c r="N5" s="210"/>
    </row>
    <row r="6" spans="2:14" x14ac:dyDescent="0.2">
      <c r="B6" s="208"/>
      <c r="C6" s="215"/>
      <c r="D6" s="215"/>
      <c r="E6" s="215"/>
      <c r="F6" s="215"/>
      <c r="G6" s="215"/>
      <c r="H6" s="215"/>
      <c r="I6" s="215"/>
      <c r="J6" s="215"/>
      <c r="K6" s="215"/>
      <c r="L6" s="215"/>
      <c r="M6" s="215"/>
      <c r="N6" s="210"/>
    </row>
    <row r="7" spans="2:14" ht="14.25" x14ac:dyDescent="0.2">
      <c r="B7" s="208"/>
      <c r="C7" s="215"/>
      <c r="D7" s="329" t="s">
        <v>458</v>
      </c>
      <c r="E7" s="329"/>
      <c r="F7" s="329"/>
      <c r="G7" s="329"/>
      <c r="H7" s="329"/>
      <c r="I7" s="329"/>
      <c r="J7" s="329"/>
      <c r="K7" s="329"/>
      <c r="L7" s="329"/>
      <c r="M7" s="329"/>
      <c r="N7" s="218"/>
    </row>
    <row r="8" spans="2:14" ht="14.25" x14ac:dyDescent="0.2">
      <c r="B8" s="208"/>
      <c r="C8" s="215"/>
      <c r="D8" s="329"/>
      <c r="E8" s="329"/>
      <c r="F8" s="329"/>
      <c r="G8" s="329"/>
      <c r="H8" s="329"/>
      <c r="I8" s="329"/>
      <c r="J8" s="329"/>
      <c r="K8" s="329"/>
      <c r="L8" s="329"/>
      <c r="M8" s="329"/>
      <c r="N8" s="218"/>
    </row>
    <row r="9" spans="2:14" ht="14.25" x14ac:dyDescent="0.2">
      <c r="B9" s="208"/>
      <c r="C9" s="215"/>
      <c r="D9" s="329"/>
      <c r="E9" s="329"/>
      <c r="F9" s="329"/>
      <c r="G9" s="329"/>
      <c r="H9" s="329"/>
      <c r="I9" s="329"/>
      <c r="J9" s="329"/>
      <c r="K9" s="329"/>
      <c r="L9" s="329"/>
      <c r="M9" s="329"/>
      <c r="N9" s="218"/>
    </row>
    <row r="10" spans="2:14" ht="14.25" x14ac:dyDescent="0.2">
      <c r="B10" s="208"/>
      <c r="C10" s="215"/>
      <c r="D10" s="216"/>
      <c r="E10" s="216"/>
      <c r="F10" s="216"/>
      <c r="G10" s="216"/>
      <c r="H10" s="216"/>
      <c r="I10" s="216"/>
      <c r="J10" s="216"/>
      <c r="K10" s="216"/>
      <c r="L10" s="216"/>
      <c r="M10" s="217"/>
      <c r="N10" s="218"/>
    </row>
    <row r="11" spans="2:14" ht="14.25" x14ac:dyDescent="0.2">
      <c r="B11" s="208"/>
      <c r="C11" s="215"/>
      <c r="D11" s="216"/>
      <c r="E11" s="216"/>
      <c r="F11" s="216"/>
      <c r="G11" s="216"/>
      <c r="H11" s="216"/>
      <c r="I11" s="216"/>
      <c r="J11" s="216"/>
      <c r="K11" s="216"/>
      <c r="L11" s="216"/>
      <c r="M11" s="217"/>
      <c r="N11" s="218"/>
    </row>
    <row r="12" spans="2:14" ht="14.25" x14ac:dyDescent="0.2">
      <c r="B12" s="208"/>
      <c r="C12" s="258"/>
      <c r="D12" s="239"/>
      <c r="E12" s="239"/>
      <c r="F12" s="239"/>
      <c r="G12" s="217"/>
      <c r="H12" s="247"/>
      <c r="I12" s="247"/>
      <c r="J12" s="247"/>
      <c r="K12" s="247"/>
      <c r="L12" s="247"/>
      <c r="M12" s="247"/>
      <c r="N12" s="218"/>
    </row>
    <row r="13" spans="2:14" ht="15" x14ac:dyDescent="0.25">
      <c r="B13" s="208"/>
      <c r="C13" s="258"/>
      <c r="D13" s="245" t="s">
        <v>345</v>
      </c>
      <c r="E13" s="245"/>
      <c r="F13" s="239"/>
      <c r="G13" s="217"/>
      <c r="H13" s="247"/>
      <c r="I13" s="248" t="s">
        <v>380</v>
      </c>
      <c r="J13" s="247"/>
      <c r="K13" s="247"/>
      <c r="L13" s="247"/>
      <c r="M13" s="247"/>
      <c r="N13" s="218"/>
    </row>
    <row r="14" spans="2:14" ht="14.25" x14ac:dyDescent="0.2">
      <c r="B14" s="208"/>
      <c r="C14" s="258"/>
      <c r="D14" s="239" t="s">
        <v>384</v>
      </c>
      <c r="E14" s="239"/>
      <c r="F14" s="239"/>
      <c r="G14" s="217"/>
      <c r="H14" s="247"/>
      <c r="I14" s="247"/>
      <c r="J14" s="247"/>
      <c r="K14" s="247"/>
      <c r="L14" s="247"/>
      <c r="M14" s="247"/>
      <c r="N14" s="218"/>
    </row>
    <row r="15" spans="2:14" ht="30" x14ac:dyDescent="0.2">
      <c r="B15" s="208"/>
      <c r="C15" s="258"/>
      <c r="D15" s="240" t="s">
        <v>230</v>
      </c>
      <c r="E15" s="246" t="s">
        <v>387</v>
      </c>
      <c r="F15" s="246" t="s">
        <v>386</v>
      </c>
      <c r="G15" s="217"/>
      <c r="H15" s="247"/>
      <c r="I15" s="249" t="s">
        <v>366</v>
      </c>
      <c r="J15" s="250"/>
      <c r="K15" s="336" t="s">
        <v>375</v>
      </c>
      <c r="L15" s="336"/>
      <c r="M15" s="336"/>
      <c r="N15" s="218"/>
    </row>
    <row r="16" spans="2:14" ht="15" x14ac:dyDescent="0.2">
      <c r="B16" s="208"/>
      <c r="C16" s="258"/>
      <c r="D16" s="239"/>
      <c r="E16" s="239"/>
      <c r="F16" s="240"/>
      <c r="G16" s="217"/>
      <c r="H16" s="247"/>
      <c r="I16" s="251"/>
      <c r="J16" s="252"/>
      <c r="K16" s="253">
        <f>SUM(K17:K32)</f>
        <v>0</v>
      </c>
      <c r="L16" s="252" t="s">
        <v>376</v>
      </c>
      <c r="M16" s="247"/>
      <c r="N16" s="218"/>
    </row>
    <row r="17" spans="2:16" ht="14.25" customHeight="1" x14ac:dyDescent="0.2">
      <c r="B17" s="208"/>
      <c r="C17" s="258"/>
      <c r="D17" s="254" t="s">
        <v>347</v>
      </c>
      <c r="E17" s="255">
        <v>36</v>
      </c>
      <c r="F17" s="256" t="s">
        <v>379</v>
      </c>
      <c r="G17" s="295"/>
      <c r="H17" s="297"/>
      <c r="I17" s="296" t="s">
        <v>367</v>
      </c>
      <c r="J17" s="241"/>
      <c r="K17" s="253">
        <f>IF(J17&gt;0,1,0)</f>
        <v>0</v>
      </c>
      <c r="L17" s="220">
        <f>J17*E17*14*310</f>
        <v>0</v>
      </c>
      <c r="M17" s="247"/>
      <c r="N17" s="218"/>
    </row>
    <row r="18" spans="2:16" ht="14.25" customHeight="1" x14ac:dyDescent="0.2">
      <c r="B18" s="208"/>
      <c r="C18" s="258"/>
      <c r="D18" s="254" t="s">
        <v>348</v>
      </c>
      <c r="E18" s="255">
        <v>150</v>
      </c>
      <c r="F18" s="257" t="s">
        <v>360</v>
      </c>
      <c r="G18" s="295"/>
      <c r="H18" s="297"/>
      <c r="I18" s="298" t="s">
        <v>368</v>
      </c>
      <c r="J18" s="191"/>
      <c r="K18" s="253">
        <f t="shared" ref="K18:K32" si="0">IF(J18&gt;0,1,0)</f>
        <v>0</v>
      </c>
      <c r="L18" s="220">
        <f>E18*J18*310/1000</f>
        <v>0</v>
      </c>
      <c r="M18" s="247"/>
      <c r="N18" s="218"/>
      <c r="P18" s="244"/>
    </row>
    <row r="19" spans="2:16" ht="14.25" x14ac:dyDescent="0.2">
      <c r="B19" s="208"/>
      <c r="C19" s="258"/>
      <c r="D19" s="254" t="s">
        <v>235</v>
      </c>
      <c r="E19" s="255">
        <v>200</v>
      </c>
      <c r="F19" s="257" t="s">
        <v>360</v>
      </c>
      <c r="G19" s="295"/>
      <c r="H19" s="297"/>
      <c r="I19" s="298" t="s">
        <v>368</v>
      </c>
      <c r="J19" s="191"/>
      <c r="K19" s="253">
        <f t="shared" si="0"/>
        <v>0</v>
      </c>
      <c r="L19" s="220">
        <f>E19*J19*3100/1000</f>
        <v>0</v>
      </c>
      <c r="M19" s="247"/>
      <c r="N19" s="218"/>
    </row>
    <row r="20" spans="2:16" ht="14.25" x14ac:dyDescent="0.2">
      <c r="B20" s="208"/>
      <c r="C20" s="258"/>
      <c r="D20" s="254" t="s">
        <v>349</v>
      </c>
      <c r="E20" s="255">
        <v>65</v>
      </c>
      <c r="F20" s="257" t="s">
        <v>360</v>
      </c>
      <c r="G20" s="295"/>
      <c r="H20" s="297"/>
      <c r="I20" s="298" t="s">
        <v>368</v>
      </c>
      <c r="J20" s="191"/>
      <c r="K20" s="253">
        <f t="shared" si="0"/>
        <v>0</v>
      </c>
      <c r="L20" s="220">
        <f t="shared" ref="L20:L30" si="1">E20*J20*310/1000</f>
        <v>0</v>
      </c>
      <c r="M20" s="247"/>
      <c r="N20" s="218"/>
    </row>
    <row r="21" spans="2:16" ht="14.25" x14ac:dyDescent="0.2">
      <c r="B21" s="208"/>
      <c r="C21" s="258"/>
      <c r="D21" s="254" t="s">
        <v>358</v>
      </c>
      <c r="E21" s="255">
        <v>20</v>
      </c>
      <c r="F21" s="257" t="s">
        <v>361</v>
      </c>
      <c r="G21" s="299"/>
      <c r="H21" s="300"/>
      <c r="I21" s="298" t="s">
        <v>370</v>
      </c>
      <c r="J21" s="191"/>
      <c r="K21" s="253">
        <f t="shared" si="0"/>
        <v>0</v>
      </c>
      <c r="L21" s="220">
        <f t="shared" si="1"/>
        <v>0</v>
      </c>
      <c r="M21" s="247"/>
      <c r="N21" s="218"/>
    </row>
    <row r="22" spans="2:16" ht="16.5" x14ac:dyDescent="0.2">
      <c r="B22" s="208"/>
      <c r="C22" s="258"/>
      <c r="D22" s="254" t="s">
        <v>350</v>
      </c>
      <c r="E22" s="255">
        <v>0.8</v>
      </c>
      <c r="F22" s="257" t="s">
        <v>378</v>
      </c>
      <c r="G22" s="295"/>
      <c r="H22" s="297"/>
      <c r="I22" s="298" t="s">
        <v>377</v>
      </c>
      <c r="J22" s="191"/>
      <c r="K22" s="253">
        <f t="shared" si="0"/>
        <v>0</v>
      </c>
      <c r="L22" s="220">
        <f t="shared" si="1"/>
        <v>0</v>
      </c>
      <c r="M22" s="247"/>
      <c r="N22" s="218"/>
    </row>
    <row r="23" spans="2:16" ht="14.25" x14ac:dyDescent="0.2">
      <c r="B23" s="208"/>
      <c r="C23" s="258"/>
      <c r="D23" s="254" t="s">
        <v>413</v>
      </c>
      <c r="E23" s="255">
        <v>60</v>
      </c>
      <c r="F23" s="257" t="s">
        <v>362</v>
      </c>
      <c r="G23" s="295"/>
      <c r="H23" s="297"/>
      <c r="I23" s="298" t="s">
        <v>373</v>
      </c>
      <c r="J23" s="191"/>
      <c r="K23" s="253">
        <f t="shared" si="0"/>
        <v>0</v>
      </c>
      <c r="L23" s="220">
        <f t="shared" si="1"/>
        <v>0</v>
      </c>
      <c r="M23" s="247"/>
      <c r="N23" s="218"/>
    </row>
    <row r="24" spans="2:16" ht="14.25" x14ac:dyDescent="0.2">
      <c r="B24" s="208"/>
      <c r="C24" s="258"/>
      <c r="D24" s="254" t="s">
        <v>351</v>
      </c>
      <c r="E24" s="255">
        <v>40</v>
      </c>
      <c r="F24" s="257" t="s">
        <v>363</v>
      </c>
      <c r="G24" s="295"/>
      <c r="H24" s="297"/>
      <c r="I24" s="298" t="s">
        <v>374</v>
      </c>
      <c r="J24" s="191"/>
      <c r="K24" s="253">
        <f t="shared" si="0"/>
        <v>0</v>
      </c>
      <c r="L24" s="220">
        <f t="shared" si="1"/>
        <v>0</v>
      </c>
      <c r="M24" s="247"/>
      <c r="N24" s="218"/>
    </row>
    <row r="25" spans="2:16" ht="14.25" x14ac:dyDescent="0.2">
      <c r="B25" s="208"/>
      <c r="C25" s="258"/>
      <c r="D25" s="254" t="s">
        <v>352</v>
      </c>
      <c r="E25" s="255">
        <v>50</v>
      </c>
      <c r="F25" s="257" t="s">
        <v>360</v>
      </c>
      <c r="G25" s="295"/>
      <c r="H25" s="297"/>
      <c r="I25" s="298" t="s">
        <v>368</v>
      </c>
      <c r="J25" s="191"/>
      <c r="K25" s="253">
        <f t="shared" si="0"/>
        <v>0</v>
      </c>
      <c r="L25" s="220">
        <f t="shared" si="1"/>
        <v>0</v>
      </c>
      <c r="M25" s="247"/>
      <c r="N25" s="218"/>
    </row>
    <row r="26" spans="2:16" ht="14.25" x14ac:dyDescent="0.2">
      <c r="B26" s="208"/>
      <c r="C26" s="258"/>
      <c r="D26" s="254" t="s">
        <v>109</v>
      </c>
      <c r="E26" s="255">
        <v>290</v>
      </c>
      <c r="F26" s="257" t="s">
        <v>364</v>
      </c>
      <c r="G26" s="295"/>
      <c r="H26" s="297"/>
      <c r="I26" s="298" t="s">
        <v>370</v>
      </c>
      <c r="J26" s="191"/>
      <c r="K26" s="253">
        <f t="shared" si="0"/>
        <v>0</v>
      </c>
      <c r="L26" s="220">
        <f t="shared" si="1"/>
        <v>0</v>
      </c>
      <c r="M26" s="247"/>
      <c r="N26" s="218"/>
    </row>
    <row r="27" spans="2:16" ht="14.25" x14ac:dyDescent="0.2">
      <c r="B27" s="208"/>
      <c r="C27" s="258"/>
      <c r="D27" s="254" t="s">
        <v>353</v>
      </c>
      <c r="E27" s="255">
        <v>35</v>
      </c>
      <c r="F27" s="257" t="s">
        <v>360</v>
      </c>
      <c r="G27" s="295"/>
      <c r="H27" s="297"/>
      <c r="I27" s="298" t="s">
        <v>368</v>
      </c>
      <c r="J27" s="191"/>
      <c r="K27" s="253">
        <f t="shared" si="0"/>
        <v>0</v>
      </c>
      <c r="L27" s="220">
        <f t="shared" si="1"/>
        <v>0</v>
      </c>
      <c r="M27" s="247"/>
      <c r="N27" s="218"/>
    </row>
    <row r="28" spans="2:16" ht="14.25" x14ac:dyDescent="0.2">
      <c r="B28" s="208"/>
      <c r="C28" s="258"/>
      <c r="D28" s="254" t="s">
        <v>354</v>
      </c>
      <c r="E28" s="255">
        <v>52</v>
      </c>
      <c r="F28" s="257" t="s">
        <v>360</v>
      </c>
      <c r="G28" s="295"/>
      <c r="H28" s="297"/>
      <c r="I28" s="298" t="s">
        <v>368</v>
      </c>
      <c r="J28" s="191"/>
      <c r="K28" s="253">
        <f t="shared" si="0"/>
        <v>0</v>
      </c>
      <c r="L28" s="220">
        <f t="shared" si="1"/>
        <v>0</v>
      </c>
      <c r="M28" s="247"/>
      <c r="N28" s="218"/>
    </row>
    <row r="29" spans="2:16" ht="14.25" x14ac:dyDescent="0.2">
      <c r="B29" s="208"/>
      <c r="C29" s="258"/>
      <c r="D29" s="254" t="s">
        <v>355</v>
      </c>
      <c r="E29" s="255">
        <v>425</v>
      </c>
      <c r="F29" s="257" t="s">
        <v>365</v>
      </c>
      <c r="G29" s="295"/>
      <c r="H29" s="297"/>
      <c r="I29" s="298" t="s">
        <v>369</v>
      </c>
      <c r="J29" s="191"/>
      <c r="K29" s="253">
        <f t="shared" si="0"/>
        <v>0</v>
      </c>
      <c r="L29" s="220">
        <f t="shared" si="1"/>
        <v>0</v>
      </c>
      <c r="M29" s="247"/>
      <c r="N29" s="218"/>
    </row>
    <row r="30" spans="2:16" ht="14.25" x14ac:dyDescent="0.2">
      <c r="B30" s="208"/>
      <c r="C30" s="258"/>
      <c r="D30" s="254" t="s">
        <v>356</v>
      </c>
      <c r="E30" s="255">
        <v>200</v>
      </c>
      <c r="F30" s="257" t="s">
        <v>364</v>
      </c>
      <c r="G30" s="295"/>
      <c r="H30" s="297"/>
      <c r="I30" s="298" t="s">
        <v>370</v>
      </c>
      <c r="J30" s="191"/>
      <c r="K30" s="253">
        <f t="shared" si="0"/>
        <v>0</v>
      </c>
      <c r="L30" s="220">
        <f t="shared" si="1"/>
        <v>0</v>
      </c>
      <c r="M30" s="247"/>
      <c r="N30" s="218"/>
    </row>
    <row r="31" spans="2:16" ht="14.25" x14ac:dyDescent="0.2">
      <c r="B31" s="208"/>
      <c r="C31" s="258"/>
      <c r="D31" s="254" t="s">
        <v>357</v>
      </c>
      <c r="E31" s="255">
        <v>250</v>
      </c>
      <c r="F31" s="257" t="s">
        <v>360</v>
      </c>
      <c r="G31" s="295"/>
      <c r="H31" s="297"/>
      <c r="I31" s="298" t="s">
        <v>368</v>
      </c>
      <c r="J31" s="191"/>
      <c r="K31" s="253">
        <f t="shared" si="0"/>
        <v>0</v>
      </c>
      <c r="L31" s="220">
        <f>E31*J31*3100/1000</f>
        <v>0</v>
      </c>
      <c r="M31" s="247"/>
      <c r="N31" s="218"/>
    </row>
    <row r="32" spans="2:16" ht="14.25" x14ac:dyDescent="0.2">
      <c r="B32" s="208"/>
      <c r="C32" s="258"/>
      <c r="D32" s="254" t="s">
        <v>359</v>
      </c>
      <c r="E32" s="255">
        <v>150</v>
      </c>
      <c r="F32" s="257" t="s">
        <v>372</v>
      </c>
      <c r="G32" s="295"/>
      <c r="H32" s="297"/>
      <c r="I32" s="298" t="s">
        <v>371</v>
      </c>
      <c r="J32" s="191"/>
      <c r="K32" s="253">
        <f t="shared" si="0"/>
        <v>0</v>
      </c>
      <c r="L32" s="220">
        <f>E32*J32*310/1000</f>
        <v>0</v>
      </c>
      <c r="M32" s="247"/>
      <c r="N32" s="218"/>
    </row>
    <row r="33" spans="2:14" ht="18" customHeight="1" x14ac:dyDescent="0.2">
      <c r="B33" s="208"/>
      <c r="C33" s="258"/>
      <c r="D33" s="330" t="s">
        <v>346</v>
      </c>
      <c r="E33" s="330"/>
      <c r="F33" s="330"/>
      <c r="G33" s="217"/>
      <c r="H33" s="247"/>
      <c r="I33" s="331" t="s">
        <v>383</v>
      </c>
      <c r="J33" s="331"/>
      <c r="K33" s="247"/>
      <c r="L33" s="247"/>
      <c r="M33" s="247"/>
      <c r="N33" s="218"/>
    </row>
    <row r="34" spans="2:14" ht="18" customHeight="1" x14ac:dyDescent="0.2">
      <c r="B34" s="208"/>
      <c r="C34" s="258"/>
      <c r="D34" s="330"/>
      <c r="E34" s="330"/>
      <c r="F34" s="330"/>
      <c r="G34" s="217"/>
      <c r="H34" s="247"/>
      <c r="I34" s="332"/>
      <c r="J34" s="332"/>
      <c r="K34" s="247"/>
      <c r="L34" s="247"/>
      <c r="M34" s="247"/>
      <c r="N34" s="218"/>
    </row>
    <row r="35" spans="2:14" ht="18" customHeight="1" x14ac:dyDescent="0.2">
      <c r="B35" s="208"/>
      <c r="C35" s="215"/>
      <c r="D35" s="226"/>
      <c r="E35" s="221"/>
      <c r="F35" s="221"/>
      <c r="G35" s="217"/>
      <c r="H35" s="217"/>
      <c r="I35" s="222"/>
      <c r="J35" s="223" t="s">
        <v>381</v>
      </c>
      <c r="K35" s="217"/>
      <c r="L35" s="243">
        <v>4</v>
      </c>
      <c r="M35" s="217" t="s">
        <v>385</v>
      </c>
      <c r="N35" s="218"/>
    </row>
    <row r="36" spans="2:14" ht="18" customHeight="1" x14ac:dyDescent="0.2">
      <c r="B36" s="208"/>
      <c r="C36" s="215"/>
      <c r="D36" s="337" t="s">
        <v>382</v>
      </c>
      <c r="E36" s="337"/>
      <c r="F36" s="337"/>
      <c r="G36" s="337"/>
      <c r="H36" s="337"/>
      <c r="I36" s="337"/>
      <c r="J36" s="337"/>
      <c r="K36" s="217"/>
      <c r="L36" s="242">
        <f>ROUND(SUM(L17:L32)*L35,-1)</f>
        <v>0</v>
      </c>
      <c r="M36" s="217" t="s">
        <v>385</v>
      </c>
      <c r="N36" s="218"/>
    </row>
    <row r="37" spans="2:14" ht="15" thickBot="1" x14ac:dyDescent="0.25">
      <c r="B37" s="208"/>
      <c r="C37" s="215"/>
      <c r="D37" s="215"/>
      <c r="E37" s="215"/>
      <c r="F37" s="215"/>
      <c r="G37" s="217"/>
      <c r="H37" s="217"/>
      <c r="I37" s="217"/>
      <c r="J37" s="217"/>
      <c r="K37" s="217"/>
      <c r="L37" s="217"/>
      <c r="M37" s="217"/>
      <c r="N37" s="218"/>
    </row>
    <row r="38" spans="2:14" ht="18" x14ac:dyDescent="0.25">
      <c r="B38" s="205"/>
      <c r="C38" s="206"/>
      <c r="D38" s="335" t="s">
        <v>243</v>
      </c>
      <c r="E38" s="335"/>
      <c r="F38" s="335"/>
      <c r="G38" s="335"/>
      <c r="H38" s="335"/>
      <c r="I38" s="335"/>
      <c r="J38" s="335"/>
      <c r="K38" s="335"/>
      <c r="L38" s="224"/>
      <c r="M38" s="224"/>
      <c r="N38" s="225"/>
    </row>
    <row r="39" spans="2:14" ht="14.25" x14ac:dyDescent="0.2">
      <c r="B39" s="208"/>
      <c r="C39" s="215"/>
      <c r="D39" s="226"/>
      <c r="E39" s="226"/>
      <c r="F39" s="217"/>
      <c r="G39" s="217"/>
      <c r="H39" s="217"/>
      <c r="I39" s="217"/>
      <c r="J39" s="217"/>
      <c r="K39" s="217"/>
      <c r="L39" s="217"/>
      <c r="M39" s="217"/>
      <c r="N39" s="218"/>
    </row>
    <row r="40" spans="2:14" ht="14.25" x14ac:dyDescent="0.2">
      <c r="B40" s="208"/>
      <c r="C40" s="215"/>
      <c r="D40" s="217"/>
      <c r="E40" s="217"/>
      <c r="F40" s="217"/>
      <c r="G40" s="217"/>
      <c r="H40" s="217"/>
      <c r="I40" s="217"/>
      <c r="J40" s="217"/>
      <c r="K40" s="217"/>
      <c r="L40" s="217"/>
      <c r="M40" s="217"/>
      <c r="N40" s="218"/>
    </row>
    <row r="41" spans="2:14" ht="15" x14ac:dyDescent="0.25">
      <c r="B41" s="208"/>
      <c r="C41" s="215"/>
      <c r="D41" s="227" t="s">
        <v>417</v>
      </c>
      <c r="E41" s="227"/>
      <c r="F41" s="219"/>
      <c r="G41" s="227" t="s">
        <v>244</v>
      </c>
      <c r="H41" s="217"/>
      <c r="I41" s="263"/>
      <c r="J41" s="263"/>
      <c r="K41" s="217"/>
      <c r="L41" s="217"/>
      <c r="M41" s="217"/>
      <c r="N41" s="218"/>
    </row>
    <row r="42" spans="2:14" ht="14.25" x14ac:dyDescent="0.2">
      <c r="B42" s="208"/>
      <c r="C42" s="215"/>
      <c r="D42" s="217"/>
      <c r="E42" s="217"/>
      <c r="F42" s="217"/>
      <c r="G42" s="217"/>
      <c r="H42" s="217"/>
      <c r="I42" s="228"/>
      <c r="J42" s="217"/>
      <c r="K42" s="217"/>
      <c r="L42" s="217"/>
      <c r="M42" s="217"/>
      <c r="N42" s="218"/>
    </row>
    <row r="43" spans="2:14" ht="39.950000000000003" customHeight="1" x14ac:dyDescent="0.2">
      <c r="B43" s="208"/>
      <c r="C43" s="215"/>
      <c r="D43" s="229" t="s">
        <v>155</v>
      </c>
      <c r="E43" s="328" t="s">
        <v>424</v>
      </c>
      <c r="F43" s="328"/>
      <c r="G43" s="328"/>
      <c r="H43" s="328"/>
      <c r="I43" s="328"/>
      <c r="J43" s="328"/>
      <c r="K43" s="328"/>
      <c r="L43" s="328"/>
      <c r="M43" s="230"/>
      <c r="N43" s="218"/>
    </row>
    <row r="44" spans="2:14" ht="39.950000000000003" customHeight="1" x14ac:dyDescent="0.2">
      <c r="B44" s="208"/>
      <c r="C44" s="215"/>
      <c r="D44" s="229" t="s">
        <v>414</v>
      </c>
      <c r="E44" s="328" t="s">
        <v>415</v>
      </c>
      <c r="F44" s="328"/>
      <c r="G44" s="328"/>
      <c r="H44" s="328"/>
      <c r="I44" s="328"/>
      <c r="J44" s="328"/>
      <c r="K44" s="328"/>
      <c r="L44" s="328"/>
      <c r="M44" s="231"/>
      <c r="N44" s="218"/>
    </row>
    <row r="45" spans="2:14" ht="39.950000000000003" customHeight="1" x14ac:dyDescent="0.2">
      <c r="B45" s="208"/>
      <c r="C45" s="215"/>
      <c r="D45" s="229" t="s">
        <v>390</v>
      </c>
      <c r="E45" s="327" t="s">
        <v>416</v>
      </c>
      <c r="F45" s="327"/>
      <c r="G45" s="327"/>
      <c r="H45" s="327"/>
      <c r="I45" s="327"/>
      <c r="J45" s="327"/>
      <c r="K45" s="327"/>
      <c r="L45" s="327"/>
      <c r="M45" s="231"/>
      <c r="N45" s="218"/>
    </row>
    <row r="46" spans="2:14" ht="39.950000000000003" customHeight="1" x14ac:dyDescent="0.2">
      <c r="B46" s="208"/>
      <c r="C46" s="215"/>
      <c r="D46" s="229" t="s">
        <v>412</v>
      </c>
      <c r="E46" s="328" t="s">
        <v>418</v>
      </c>
      <c r="F46" s="328"/>
      <c r="G46" s="328"/>
      <c r="H46" s="328"/>
      <c r="I46" s="328"/>
      <c r="J46" s="328"/>
      <c r="K46" s="328"/>
      <c r="L46" s="328"/>
      <c r="M46" s="231"/>
      <c r="N46" s="218"/>
    </row>
    <row r="47" spans="2:14" ht="39.950000000000003" customHeight="1" x14ac:dyDescent="0.2">
      <c r="B47" s="208"/>
      <c r="C47" s="215"/>
      <c r="D47" s="229" t="s">
        <v>419</v>
      </c>
      <c r="E47" s="328" t="s">
        <v>423</v>
      </c>
      <c r="F47" s="328"/>
      <c r="G47" s="328"/>
      <c r="H47" s="328"/>
      <c r="I47" s="328"/>
      <c r="J47" s="328"/>
      <c r="K47" s="328"/>
      <c r="L47" s="328"/>
      <c r="M47" s="231"/>
      <c r="N47" s="218"/>
    </row>
    <row r="48" spans="2:14" ht="39.950000000000003" customHeight="1" x14ac:dyDescent="0.2">
      <c r="B48" s="208"/>
      <c r="C48" s="215"/>
      <c r="D48" s="229" t="s">
        <v>420</v>
      </c>
      <c r="E48" s="328" t="s">
        <v>422</v>
      </c>
      <c r="F48" s="328"/>
      <c r="G48" s="328"/>
      <c r="H48" s="328"/>
      <c r="I48" s="328"/>
      <c r="J48" s="328"/>
      <c r="K48" s="328"/>
      <c r="L48" s="328"/>
      <c r="M48" s="231"/>
      <c r="N48" s="218"/>
    </row>
    <row r="49" spans="2:15" ht="39.950000000000003" customHeight="1" x14ac:dyDescent="0.2">
      <c r="B49" s="208"/>
      <c r="C49" s="215"/>
      <c r="D49" s="229" t="s">
        <v>393</v>
      </c>
      <c r="E49" s="328" t="s">
        <v>421</v>
      </c>
      <c r="F49" s="328"/>
      <c r="G49" s="328"/>
      <c r="H49" s="328"/>
      <c r="I49" s="328"/>
      <c r="J49" s="328"/>
      <c r="K49" s="328"/>
      <c r="L49" s="328"/>
      <c r="M49" s="231"/>
      <c r="N49" s="218"/>
    </row>
    <row r="50" spans="2:15" ht="14.25" x14ac:dyDescent="0.2">
      <c r="B50" s="208"/>
      <c r="C50" s="215"/>
      <c r="D50" s="215"/>
      <c r="E50" s="215"/>
      <c r="F50" s="217"/>
      <c r="G50" s="215"/>
      <c r="H50" s="215"/>
      <c r="I50" s="232"/>
      <c r="J50" s="217"/>
      <c r="K50" s="217"/>
      <c r="L50" s="217"/>
      <c r="M50" s="217"/>
      <c r="N50" s="218"/>
    </row>
    <row r="51" spans="2:15" ht="15" thickBot="1" x14ac:dyDescent="0.25">
      <c r="B51" s="211"/>
      <c r="C51" s="212"/>
      <c r="D51" s="233"/>
      <c r="E51" s="233"/>
      <c r="F51" s="233"/>
      <c r="G51" s="233"/>
      <c r="H51" s="233"/>
      <c r="I51" s="234"/>
      <c r="J51" s="212"/>
      <c r="K51" s="212"/>
      <c r="L51" s="212"/>
      <c r="M51" s="212"/>
      <c r="N51" s="213"/>
    </row>
    <row r="52" spans="2:15" ht="14.25" x14ac:dyDescent="0.2">
      <c r="B52" s="235"/>
      <c r="C52" s="235"/>
      <c r="D52" s="236"/>
      <c r="E52" s="236"/>
      <c r="F52" s="236"/>
      <c r="G52" s="236"/>
      <c r="H52" s="236"/>
      <c r="I52" s="237"/>
      <c r="J52" s="235"/>
      <c r="K52" s="235"/>
      <c r="L52" s="235"/>
      <c r="M52" s="235"/>
      <c r="N52" s="235"/>
      <c r="O52" s="235"/>
    </row>
    <row r="53" spans="2:15" ht="14.25" x14ac:dyDescent="0.2">
      <c r="B53" s="235"/>
      <c r="C53" s="235"/>
      <c r="D53" s="236"/>
      <c r="E53" s="236"/>
      <c r="F53" s="236"/>
      <c r="G53" s="236"/>
      <c r="H53" s="236"/>
      <c r="I53" s="238"/>
      <c r="J53" s="235"/>
      <c r="K53" s="235"/>
      <c r="L53" s="235"/>
      <c r="M53" s="235"/>
      <c r="N53" s="235"/>
      <c r="O53" s="235"/>
    </row>
    <row r="54" spans="2:15" ht="14.25" x14ac:dyDescent="0.2">
      <c r="B54" s="235"/>
      <c r="C54" s="235"/>
      <c r="D54" s="236"/>
      <c r="E54" s="236"/>
      <c r="F54" s="236"/>
      <c r="G54" s="236"/>
      <c r="H54" s="236"/>
      <c r="I54" s="236"/>
      <c r="J54" s="235"/>
      <c r="K54" s="235"/>
      <c r="L54" s="235"/>
      <c r="M54" s="235"/>
      <c r="N54" s="235"/>
      <c r="O54" s="235"/>
    </row>
    <row r="55" spans="2:15" x14ac:dyDescent="0.2">
      <c r="B55" s="235"/>
      <c r="C55" s="235"/>
      <c r="D55" s="235"/>
      <c r="E55" s="235"/>
      <c r="F55" s="235"/>
      <c r="G55" s="235"/>
      <c r="H55" s="235"/>
      <c r="I55" s="235"/>
      <c r="J55" s="235"/>
      <c r="K55" s="235"/>
      <c r="L55" s="235"/>
      <c r="M55" s="235"/>
      <c r="N55" s="235"/>
      <c r="O55" s="235"/>
    </row>
  </sheetData>
  <sheetProtection password="D65F" sheet="1" objects="1" scenarios="1"/>
  <mergeCells count="15">
    <mergeCell ref="D3:K3"/>
    <mergeCell ref="D5:K5"/>
    <mergeCell ref="D38:K38"/>
    <mergeCell ref="K15:M15"/>
    <mergeCell ref="D36:J36"/>
    <mergeCell ref="E44:L44"/>
    <mergeCell ref="E43:L43"/>
    <mergeCell ref="D7:M9"/>
    <mergeCell ref="D33:F34"/>
    <mergeCell ref="I33:J34"/>
    <mergeCell ref="E45:L45"/>
    <mergeCell ref="E46:L46"/>
    <mergeCell ref="E47:L47"/>
    <mergeCell ref="E48:L48"/>
    <mergeCell ref="E49:L49"/>
  </mergeCells>
  <conditionalFormatting sqref="L17">
    <cfRule type="cellIs" dxfId="38" priority="27" operator="equal">
      <formula>0</formula>
    </cfRule>
  </conditionalFormatting>
  <conditionalFormatting sqref="I33:J34">
    <cfRule type="expression" dxfId="37" priority="28">
      <formula>IF($K$16&gt;1,TRUE,FALSE)</formula>
    </cfRule>
  </conditionalFormatting>
  <conditionalFormatting sqref="L18">
    <cfRule type="cellIs" dxfId="36" priority="25" operator="equal">
      <formula>0</formula>
    </cfRule>
  </conditionalFormatting>
  <conditionalFormatting sqref="L22">
    <cfRule type="cellIs" dxfId="35" priority="17" operator="equal">
      <formula>0</formula>
    </cfRule>
  </conditionalFormatting>
  <conditionalFormatting sqref="L23">
    <cfRule type="cellIs" dxfId="34" priority="16" operator="equal">
      <formula>0</formula>
    </cfRule>
  </conditionalFormatting>
  <conditionalFormatting sqref="L36">
    <cfRule type="cellIs" dxfId="33" priority="6" operator="equal">
      <formula>0</formula>
    </cfRule>
  </conditionalFormatting>
  <conditionalFormatting sqref="L19">
    <cfRule type="cellIs" dxfId="32" priority="5" operator="equal">
      <formula>0</formula>
    </cfRule>
  </conditionalFormatting>
  <conditionalFormatting sqref="L20">
    <cfRule type="cellIs" dxfId="31" priority="4" operator="equal">
      <formula>0</formula>
    </cfRule>
  </conditionalFormatting>
  <conditionalFormatting sqref="L21">
    <cfRule type="cellIs" dxfId="30" priority="3" operator="equal">
      <formula>0</formula>
    </cfRule>
  </conditionalFormatting>
  <conditionalFormatting sqref="L24:L31">
    <cfRule type="cellIs" dxfId="29" priority="2" operator="equal">
      <formula>0</formula>
    </cfRule>
  </conditionalFormatting>
  <conditionalFormatting sqref="L32">
    <cfRule type="cellIs" dxfId="28" priority="1" operator="equal">
      <formula>0</formula>
    </cfRule>
  </conditionalFormatting>
  <pageMargins left="0.51181102362204722" right="0.31496062992125984" top="0.78740157480314965" bottom="0.78740157480314965"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B1:N52"/>
  <sheetViews>
    <sheetView showGridLines="0" showRowColHeaders="0" zoomScaleNormal="100" workbookViewId="0"/>
  </sheetViews>
  <sheetFormatPr baseColWidth="10" defaultRowHeight="12.75" x14ac:dyDescent="0.2"/>
  <cols>
    <col min="1" max="2" width="3.7109375" customWidth="1"/>
    <col min="3" max="3" width="34" customWidth="1"/>
    <col min="4" max="4" width="18.42578125" customWidth="1"/>
    <col min="5" max="6" width="3.7109375" customWidth="1"/>
    <col min="7" max="7" width="18.7109375" customWidth="1"/>
    <col min="8" max="8" width="3.7109375" customWidth="1"/>
    <col min="9" max="9" width="18.7109375" customWidth="1"/>
    <col min="10" max="10" width="3.7109375" customWidth="1"/>
    <col min="11" max="11" width="18.7109375" customWidth="1"/>
    <col min="12" max="14" width="3.7109375" customWidth="1"/>
  </cols>
  <sheetData>
    <row r="1" spans="2:13" ht="13.5" thickBot="1" x14ac:dyDescent="0.25"/>
    <row r="2" spans="2:13" ht="12.75" customHeight="1" x14ac:dyDescent="0.2">
      <c r="B2" s="36"/>
      <c r="C2" s="37"/>
      <c r="D2" s="37"/>
      <c r="E2" s="37"/>
      <c r="F2" s="37"/>
      <c r="G2" s="37"/>
      <c r="H2" s="37"/>
      <c r="I2" s="37"/>
      <c r="J2" s="37"/>
      <c r="K2" s="37"/>
      <c r="L2" s="37"/>
      <c r="M2" s="136"/>
    </row>
    <row r="3" spans="2:13" ht="18" customHeight="1" x14ac:dyDescent="0.2">
      <c r="B3" s="38"/>
      <c r="C3" s="339" t="s">
        <v>226</v>
      </c>
      <c r="D3" s="339"/>
      <c r="E3" s="339"/>
      <c r="F3" s="339"/>
      <c r="G3" s="339"/>
      <c r="H3" s="339"/>
      <c r="I3" s="339"/>
      <c r="J3" s="339"/>
      <c r="K3" s="47"/>
      <c r="L3" s="186"/>
      <c r="M3" s="137"/>
    </row>
    <row r="4" spans="2:13" ht="13.5" thickBot="1" x14ac:dyDescent="0.25">
      <c r="B4" s="40"/>
      <c r="C4" s="41"/>
      <c r="D4" s="41"/>
      <c r="E4" s="41"/>
      <c r="F4" s="41"/>
      <c r="G4" s="41"/>
      <c r="H4" s="41"/>
      <c r="I4" s="41"/>
      <c r="J4" s="41"/>
      <c r="K4" s="41"/>
      <c r="L4" s="41"/>
      <c r="M4" s="138"/>
    </row>
    <row r="5" spans="2:13" ht="18" customHeight="1" x14ac:dyDescent="0.25">
      <c r="B5" s="38"/>
      <c r="C5" s="340" t="s">
        <v>20</v>
      </c>
      <c r="D5" s="340"/>
      <c r="E5" s="340"/>
      <c r="F5" s="340"/>
      <c r="G5" s="340"/>
      <c r="H5" s="340"/>
      <c r="I5" s="340"/>
      <c r="J5" s="340"/>
      <c r="K5" s="105"/>
      <c r="L5" s="185"/>
      <c r="M5" s="137"/>
    </row>
    <row r="6" spans="2:13" x14ac:dyDescent="0.2">
      <c r="B6" s="38"/>
      <c r="C6" s="39"/>
      <c r="D6" s="39"/>
      <c r="E6" s="39"/>
      <c r="F6" s="39"/>
      <c r="G6" s="39"/>
      <c r="H6" s="39"/>
      <c r="I6" s="39"/>
      <c r="J6" s="39"/>
      <c r="K6" s="39"/>
      <c r="L6" s="39"/>
      <c r="M6" s="137"/>
    </row>
    <row r="7" spans="2:13" ht="14.25" x14ac:dyDescent="0.2">
      <c r="B7" s="38"/>
      <c r="C7" s="203" t="s">
        <v>227</v>
      </c>
      <c r="D7" s="203"/>
      <c r="E7" s="203"/>
      <c r="F7" s="203"/>
      <c r="G7" s="203"/>
      <c r="H7" s="203"/>
      <c r="I7" s="203"/>
      <c r="J7" s="203"/>
      <c r="K7" s="203"/>
      <c r="L7" s="154"/>
      <c r="M7" s="155"/>
    </row>
    <row r="8" spans="2:13" ht="14.25" x14ac:dyDescent="0.2">
      <c r="B8" s="38"/>
      <c r="C8" s="203" t="s">
        <v>228</v>
      </c>
      <c r="D8" s="203"/>
      <c r="E8" s="203"/>
      <c r="F8" s="203"/>
      <c r="G8" s="203"/>
      <c r="H8" s="203"/>
      <c r="I8" s="203"/>
      <c r="J8" s="203"/>
      <c r="K8" s="203"/>
      <c r="L8" s="154"/>
      <c r="M8" s="155"/>
    </row>
    <row r="9" spans="2:13" ht="14.25" x14ac:dyDescent="0.2">
      <c r="B9" s="38"/>
      <c r="C9" s="154"/>
      <c r="D9" s="154"/>
      <c r="E9" s="154"/>
      <c r="F9" s="154"/>
      <c r="G9" s="154"/>
      <c r="H9" s="154"/>
      <c r="I9" s="154"/>
      <c r="J9" s="154"/>
      <c r="K9" s="154"/>
      <c r="L9" s="154"/>
      <c r="M9" s="155"/>
    </row>
    <row r="10" spans="2:13" ht="15" x14ac:dyDescent="0.25">
      <c r="B10" s="38"/>
      <c r="C10" s="156" t="s">
        <v>229</v>
      </c>
      <c r="D10" s="142"/>
      <c r="E10" s="154"/>
      <c r="F10" s="143"/>
      <c r="G10" s="157" t="s">
        <v>241</v>
      </c>
      <c r="H10" s="157"/>
      <c r="I10" s="143"/>
      <c r="J10" s="143"/>
      <c r="K10" s="143"/>
      <c r="L10" s="143"/>
      <c r="M10" s="155"/>
    </row>
    <row r="11" spans="2:13" ht="14.25" x14ac:dyDescent="0.2">
      <c r="B11" s="38"/>
      <c r="C11" s="142"/>
      <c r="D11" s="142"/>
      <c r="E11" s="154"/>
      <c r="F11" s="143"/>
      <c r="G11" s="143"/>
      <c r="H11" s="143"/>
      <c r="I11" s="143"/>
      <c r="J11" s="143"/>
      <c r="K11" s="143"/>
      <c r="L11" s="143"/>
      <c r="M11" s="155"/>
    </row>
    <row r="12" spans="2:13" ht="45" x14ac:dyDescent="0.25">
      <c r="B12" s="38"/>
      <c r="C12" s="158" t="s">
        <v>230</v>
      </c>
      <c r="D12" s="159" t="s">
        <v>337</v>
      </c>
      <c r="E12" s="154"/>
      <c r="F12" s="143"/>
      <c r="G12" s="189" t="s">
        <v>242</v>
      </c>
      <c r="H12" s="160"/>
      <c r="I12" s="189" t="s">
        <v>334</v>
      </c>
      <c r="J12" s="143"/>
      <c r="K12" s="189" t="s">
        <v>335</v>
      </c>
      <c r="L12" s="143"/>
      <c r="M12" s="155"/>
    </row>
    <row r="13" spans="2:13" ht="15" x14ac:dyDescent="0.2">
      <c r="B13" s="38"/>
      <c r="C13" s="142"/>
      <c r="D13" s="158" t="s">
        <v>10</v>
      </c>
      <c r="E13" s="154"/>
      <c r="F13" s="143"/>
      <c r="G13" s="188" t="s">
        <v>19</v>
      </c>
      <c r="H13" s="143"/>
      <c r="I13" s="190" t="s">
        <v>19</v>
      </c>
      <c r="J13" s="143"/>
      <c r="K13" s="190" t="s">
        <v>19</v>
      </c>
      <c r="L13" s="143"/>
      <c r="M13" s="155"/>
    </row>
    <row r="14" spans="2:13" ht="14.25" x14ac:dyDescent="0.2">
      <c r="B14" s="38"/>
      <c r="C14" s="161" t="s">
        <v>232</v>
      </c>
      <c r="D14" s="161">
        <v>2.2000000000000002</v>
      </c>
      <c r="E14" s="154"/>
      <c r="F14" s="143"/>
      <c r="G14" s="191"/>
      <c r="H14" s="143"/>
      <c r="I14" s="193">
        <f>D14*G14/100</f>
        <v>0</v>
      </c>
      <c r="J14" s="143"/>
      <c r="K14" s="202" t="str">
        <f>FIXED(I14*0.2,0)&amp;" - "&amp;FIXED(I14*0.4,0)</f>
        <v>0 - 0</v>
      </c>
      <c r="L14" s="143"/>
      <c r="M14" s="155"/>
    </row>
    <row r="15" spans="2:13" ht="14.25" x14ac:dyDescent="0.2">
      <c r="B15" s="38"/>
      <c r="C15" s="161" t="s">
        <v>233</v>
      </c>
      <c r="D15" s="161">
        <v>0.4</v>
      </c>
      <c r="E15" s="154"/>
      <c r="F15" s="143"/>
      <c r="G15" s="191"/>
      <c r="H15" s="143"/>
      <c r="I15" s="193">
        <f t="shared" ref="I15:I27" si="0">D15*G15/100</f>
        <v>0</v>
      </c>
      <c r="J15" s="143"/>
      <c r="K15" s="202" t="str">
        <f t="shared" ref="K15:K27" si="1">FIXED(I15*0.2,0)&amp;" - "&amp;FIXED(I15*0.4,0)</f>
        <v>0 - 0</v>
      </c>
      <c r="L15" s="143"/>
      <c r="M15" s="155"/>
    </row>
    <row r="16" spans="2:13" ht="14.25" x14ac:dyDescent="0.2">
      <c r="B16" s="38"/>
      <c r="C16" s="161" t="s">
        <v>101</v>
      </c>
      <c r="D16" s="161">
        <v>3.1</v>
      </c>
      <c r="E16" s="154"/>
      <c r="F16" s="143"/>
      <c r="G16" s="191"/>
      <c r="H16" s="143"/>
      <c r="I16" s="193">
        <f t="shared" si="0"/>
        <v>0</v>
      </c>
      <c r="J16" s="143"/>
      <c r="K16" s="202" t="str">
        <f t="shared" si="1"/>
        <v>0 - 0</v>
      </c>
      <c r="L16" s="143"/>
      <c r="M16" s="155"/>
    </row>
    <row r="17" spans="2:13" ht="14.25" x14ac:dyDescent="0.2">
      <c r="B17" s="38"/>
      <c r="C17" s="161" t="s">
        <v>110</v>
      </c>
      <c r="D17" s="161">
        <v>1.5</v>
      </c>
      <c r="E17" s="154"/>
      <c r="F17" s="143"/>
      <c r="G17" s="191"/>
      <c r="H17" s="143"/>
      <c r="I17" s="193">
        <f t="shared" si="0"/>
        <v>0</v>
      </c>
      <c r="J17" s="143"/>
      <c r="K17" s="202" t="str">
        <f t="shared" si="1"/>
        <v>0 - 0</v>
      </c>
      <c r="L17" s="143"/>
      <c r="M17" s="155"/>
    </row>
    <row r="18" spans="2:13" ht="14.25" x14ac:dyDescent="0.2">
      <c r="B18" s="38"/>
      <c r="C18" s="161" t="s">
        <v>181</v>
      </c>
      <c r="D18" s="161">
        <v>0.9</v>
      </c>
      <c r="E18" s="39"/>
      <c r="F18" s="144"/>
      <c r="G18" s="192"/>
      <c r="H18" s="144"/>
      <c r="I18" s="193">
        <f t="shared" si="0"/>
        <v>0</v>
      </c>
      <c r="J18" s="143"/>
      <c r="K18" s="202" t="str">
        <f t="shared" si="1"/>
        <v>0 - 0</v>
      </c>
      <c r="L18" s="143"/>
      <c r="M18" s="155"/>
    </row>
    <row r="19" spans="2:13" ht="14.25" x14ac:dyDescent="0.2">
      <c r="B19" s="38"/>
      <c r="C19" s="161" t="s">
        <v>236</v>
      </c>
      <c r="D19" s="161">
        <v>1.7</v>
      </c>
      <c r="E19" s="154"/>
      <c r="F19" s="143"/>
      <c r="G19" s="191"/>
      <c r="H19" s="143"/>
      <c r="I19" s="193">
        <f t="shared" si="0"/>
        <v>0</v>
      </c>
      <c r="J19" s="143"/>
      <c r="K19" s="202" t="str">
        <f t="shared" si="1"/>
        <v>0 - 0</v>
      </c>
      <c r="L19" s="143"/>
      <c r="M19" s="155"/>
    </row>
    <row r="20" spans="2:13" ht="14.25" x14ac:dyDescent="0.2">
      <c r="B20" s="38"/>
      <c r="C20" s="161" t="s">
        <v>234</v>
      </c>
      <c r="D20" s="161">
        <v>4.5</v>
      </c>
      <c r="E20" s="154"/>
      <c r="F20" s="143"/>
      <c r="G20" s="191"/>
      <c r="H20" s="143"/>
      <c r="I20" s="193">
        <f t="shared" si="0"/>
        <v>0</v>
      </c>
      <c r="J20" s="143"/>
      <c r="K20" s="202" t="str">
        <f t="shared" si="1"/>
        <v>0 - 0</v>
      </c>
      <c r="L20" s="143"/>
      <c r="M20" s="155"/>
    </row>
    <row r="21" spans="2:13" ht="14.25" x14ac:dyDescent="0.2">
      <c r="B21" s="38"/>
      <c r="C21" s="161" t="s">
        <v>231</v>
      </c>
      <c r="D21" s="161">
        <v>0.4</v>
      </c>
      <c r="E21" s="154"/>
      <c r="F21" s="143"/>
      <c r="G21" s="191"/>
      <c r="H21" s="143"/>
      <c r="I21" s="193">
        <f t="shared" si="0"/>
        <v>0</v>
      </c>
      <c r="J21" s="143"/>
      <c r="K21" s="202" t="str">
        <f t="shared" si="1"/>
        <v>0 - 0</v>
      </c>
      <c r="L21" s="143"/>
      <c r="M21" s="155"/>
    </row>
    <row r="22" spans="2:13" ht="14.25" x14ac:dyDescent="0.2">
      <c r="B22" s="38"/>
      <c r="C22" s="161" t="s">
        <v>109</v>
      </c>
      <c r="D22" s="161">
        <v>4.5</v>
      </c>
      <c r="E22" s="154"/>
      <c r="F22" s="143"/>
      <c r="G22" s="191"/>
      <c r="H22" s="143"/>
      <c r="I22" s="193">
        <f t="shared" si="0"/>
        <v>0</v>
      </c>
      <c r="J22" s="143"/>
      <c r="K22" s="202" t="str">
        <f t="shared" si="1"/>
        <v>0 - 0</v>
      </c>
      <c r="L22" s="143"/>
      <c r="M22" s="155"/>
    </row>
    <row r="23" spans="2:13" ht="14.25" x14ac:dyDescent="0.2">
      <c r="B23" s="38"/>
      <c r="C23" s="161" t="s">
        <v>102</v>
      </c>
      <c r="D23" s="161">
        <v>1.9</v>
      </c>
      <c r="E23" s="154"/>
      <c r="F23" s="143"/>
      <c r="G23" s="191"/>
      <c r="H23" s="143"/>
      <c r="I23" s="193">
        <f t="shared" si="0"/>
        <v>0</v>
      </c>
      <c r="J23" s="143"/>
      <c r="K23" s="202" t="str">
        <f t="shared" si="1"/>
        <v>0 - 0</v>
      </c>
      <c r="L23" s="143"/>
      <c r="M23" s="155"/>
    </row>
    <row r="24" spans="2:13" ht="14.25" x14ac:dyDescent="0.2">
      <c r="B24" s="38"/>
      <c r="C24" s="161" t="s">
        <v>237</v>
      </c>
      <c r="D24" s="161">
        <v>2</v>
      </c>
      <c r="E24" s="154"/>
      <c r="F24" s="143"/>
      <c r="G24" s="191"/>
      <c r="H24" s="143"/>
      <c r="I24" s="193">
        <f t="shared" si="0"/>
        <v>0</v>
      </c>
      <c r="J24" s="143"/>
      <c r="K24" s="202" t="str">
        <f t="shared" si="1"/>
        <v>0 - 0</v>
      </c>
      <c r="L24" s="143"/>
      <c r="M24" s="155"/>
    </row>
    <row r="25" spans="2:13" ht="14.25" x14ac:dyDescent="0.2">
      <c r="B25" s="38"/>
      <c r="C25" s="161" t="s">
        <v>235</v>
      </c>
      <c r="D25" s="161">
        <v>2</v>
      </c>
      <c r="E25" s="154"/>
      <c r="F25" s="143"/>
      <c r="G25" s="191"/>
      <c r="H25" s="143"/>
      <c r="I25" s="193">
        <f t="shared" si="0"/>
        <v>0</v>
      </c>
      <c r="J25" s="143"/>
      <c r="K25" s="202" t="str">
        <f t="shared" si="1"/>
        <v>0 - 0</v>
      </c>
      <c r="L25" s="143"/>
      <c r="M25" s="155"/>
    </row>
    <row r="26" spans="2:13" ht="14.25" x14ac:dyDescent="0.2">
      <c r="B26" s="38"/>
      <c r="C26" s="161" t="s">
        <v>238</v>
      </c>
      <c r="D26" s="161">
        <v>1</v>
      </c>
      <c r="E26" s="154"/>
      <c r="F26" s="143"/>
      <c r="G26" s="191"/>
      <c r="H26" s="143"/>
      <c r="I26" s="193">
        <f t="shared" si="0"/>
        <v>0</v>
      </c>
      <c r="J26" s="143"/>
      <c r="K26" s="202" t="str">
        <f t="shared" si="1"/>
        <v>0 - 0</v>
      </c>
      <c r="L26" s="143"/>
      <c r="M26" s="155"/>
    </row>
    <row r="27" spans="2:13" ht="14.25" x14ac:dyDescent="0.2">
      <c r="B27" s="38"/>
      <c r="C27" s="161" t="s">
        <v>111</v>
      </c>
      <c r="D27" s="161">
        <v>10</v>
      </c>
      <c r="E27" s="154"/>
      <c r="F27" s="143"/>
      <c r="G27" s="191"/>
      <c r="H27" s="143"/>
      <c r="I27" s="193">
        <f t="shared" si="0"/>
        <v>0</v>
      </c>
      <c r="J27" s="143"/>
      <c r="K27" s="202" t="str">
        <f t="shared" si="1"/>
        <v>0 - 0</v>
      </c>
      <c r="L27" s="143"/>
      <c r="M27" s="155"/>
    </row>
    <row r="28" spans="2:13" ht="17.100000000000001" customHeight="1" x14ac:dyDescent="0.2">
      <c r="B28" s="38"/>
      <c r="C28" s="341" t="s">
        <v>336</v>
      </c>
      <c r="D28" s="341"/>
      <c r="E28" s="154"/>
      <c r="F28" s="143"/>
      <c r="G28" s="143"/>
      <c r="H28" s="143"/>
      <c r="I28" s="143"/>
      <c r="J28" s="143"/>
      <c r="K28" s="143"/>
      <c r="L28" s="143"/>
      <c r="M28" s="155"/>
    </row>
    <row r="29" spans="2:13" ht="17.100000000000001" customHeight="1" x14ac:dyDescent="0.2">
      <c r="B29" s="38"/>
      <c r="C29" s="341"/>
      <c r="D29" s="341"/>
      <c r="E29" s="154"/>
      <c r="F29" s="143"/>
      <c r="G29" s="143"/>
      <c r="H29" s="143"/>
      <c r="I29" s="143"/>
      <c r="J29" s="143"/>
      <c r="K29" s="143"/>
      <c r="L29" s="143"/>
      <c r="M29" s="155"/>
    </row>
    <row r="30" spans="2:13" ht="15" thickBot="1" x14ac:dyDescent="0.25">
      <c r="B30" s="38"/>
      <c r="C30" s="39"/>
      <c r="D30" s="39"/>
      <c r="E30" s="154"/>
      <c r="F30" s="154"/>
      <c r="G30" s="154"/>
      <c r="H30" s="154"/>
      <c r="I30" s="154"/>
      <c r="J30" s="154"/>
      <c r="K30" s="154"/>
      <c r="L30" s="154"/>
      <c r="M30" s="155"/>
    </row>
    <row r="31" spans="2:13" ht="18" x14ac:dyDescent="0.25">
      <c r="B31" s="36"/>
      <c r="C31" s="342" t="s">
        <v>243</v>
      </c>
      <c r="D31" s="342"/>
      <c r="E31" s="342"/>
      <c r="F31" s="342"/>
      <c r="G31" s="342"/>
      <c r="H31" s="342"/>
      <c r="I31" s="342"/>
      <c r="J31" s="342"/>
      <c r="K31" s="169"/>
      <c r="L31" s="187"/>
      <c r="M31" s="170"/>
    </row>
    <row r="32" spans="2:13" ht="14.25" x14ac:dyDescent="0.2">
      <c r="B32" s="38"/>
      <c r="C32" s="162" t="s">
        <v>247</v>
      </c>
      <c r="D32" s="154"/>
      <c r="E32" s="154"/>
      <c r="F32" s="154"/>
      <c r="G32" s="154"/>
      <c r="H32" s="154"/>
      <c r="I32" s="154"/>
      <c r="J32" s="154"/>
      <c r="K32" s="154"/>
      <c r="L32" s="154"/>
      <c r="M32" s="155"/>
    </row>
    <row r="33" spans="2:13" ht="14.25" x14ac:dyDescent="0.2">
      <c r="B33" s="38"/>
      <c r="C33" s="154"/>
      <c r="D33" s="154"/>
      <c r="E33" s="154"/>
      <c r="F33" s="154"/>
      <c r="G33" s="154"/>
      <c r="H33" s="154"/>
      <c r="I33" s="154"/>
      <c r="J33" s="154"/>
      <c r="K33" s="154"/>
      <c r="L33" s="154"/>
      <c r="M33" s="155"/>
    </row>
    <row r="34" spans="2:13" ht="15" x14ac:dyDescent="0.25">
      <c r="B34" s="38"/>
      <c r="C34" s="200" t="s">
        <v>246</v>
      </c>
      <c r="D34" s="201" t="s">
        <v>7</v>
      </c>
      <c r="E34" s="200" t="s">
        <v>244</v>
      </c>
      <c r="F34" s="39"/>
      <c r="G34" s="53"/>
      <c r="H34" s="163"/>
      <c r="I34" s="53"/>
      <c r="J34" s="154"/>
      <c r="K34" s="154"/>
      <c r="L34" s="154"/>
      <c r="M34" s="155"/>
    </row>
    <row r="35" spans="2:13" ht="14.25" x14ac:dyDescent="0.2">
      <c r="B35" s="38"/>
      <c r="C35" s="154"/>
      <c r="D35" s="154"/>
      <c r="E35" s="154"/>
      <c r="F35" s="154"/>
      <c r="G35" s="164"/>
      <c r="H35" s="154"/>
      <c r="I35" s="154"/>
      <c r="J35" s="154"/>
      <c r="K35" s="154"/>
      <c r="L35" s="154"/>
      <c r="M35" s="155"/>
    </row>
    <row r="36" spans="2:13" ht="39.950000000000003" customHeight="1" x14ac:dyDescent="0.2">
      <c r="B36" s="38"/>
      <c r="C36" s="147" t="s">
        <v>51</v>
      </c>
      <c r="D36" s="148" t="s">
        <v>248</v>
      </c>
      <c r="E36" s="343" t="s">
        <v>249</v>
      </c>
      <c r="F36" s="343"/>
      <c r="G36" s="343"/>
      <c r="H36" s="343"/>
      <c r="I36" s="343"/>
      <c r="J36" s="343"/>
      <c r="K36" s="343"/>
      <c r="L36" s="198"/>
      <c r="M36" s="155"/>
    </row>
    <row r="37" spans="2:13" ht="39.950000000000003" customHeight="1" x14ac:dyDescent="0.2">
      <c r="B37" s="38"/>
      <c r="C37" s="149" t="s">
        <v>168</v>
      </c>
      <c r="D37" s="150" t="s">
        <v>250</v>
      </c>
      <c r="E37" s="338" t="s">
        <v>169</v>
      </c>
      <c r="F37" s="338"/>
      <c r="G37" s="338"/>
      <c r="H37" s="338"/>
      <c r="I37" s="338"/>
      <c r="J37" s="338"/>
      <c r="K37" s="338"/>
      <c r="L37" s="199"/>
      <c r="M37" s="155"/>
    </row>
    <row r="38" spans="2:13" ht="39.950000000000003" customHeight="1" x14ac:dyDescent="0.2">
      <c r="B38" s="38"/>
      <c r="C38" s="149" t="s">
        <v>173</v>
      </c>
      <c r="D38" s="150" t="s">
        <v>251</v>
      </c>
      <c r="E38" s="338" t="s">
        <v>167</v>
      </c>
      <c r="F38" s="338"/>
      <c r="G38" s="338"/>
      <c r="H38" s="338"/>
      <c r="I38" s="338"/>
      <c r="J38" s="338"/>
      <c r="K38" s="338"/>
      <c r="L38" s="199"/>
      <c r="M38" s="155"/>
    </row>
    <row r="39" spans="2:13" ht="39.950000000000003" customHeight="1" x14ac:dyDescent="0.2">
      <c r="B39" s="38"/>
      <c r="C39" s="149" t="s">
        <v>93</v>
      </c>
      <c r="D39" s="150" t="s">
        <v>252</v>
      </c>
      <c r="E39" s="338" t="s">
        <v>255</v>
      </c>
      <c r="F39" s="338"/>
      <c r="G39" s="338"/>
      <c r="H39" s="338"/>
      <c r="I39" s="338"/>
      <c r="J39" s="338"/>
      <c r="K39" s="338"/>
      <c r="L39" s="199"/>
      <c r="M39" s="155"/>
    </row>
    <row r="40" spans="2:13" ht="39.950000000000003" customHeight="1" x14ac:dyDescent="0.2">
      <c r="B40" s="38"/>
      <c r="C40" s="149" t="s">
        <v>338</v>
      </c>
      <c r="D40" s="150" t="s">
        <v>253</v>
      </c>
      <c r="E40" s="338" t="s">
        <v>172</v>
      </c>
      <c r="F40" s="338"/>
      <c r="G40" s="338"/>
      <c r="H40" s="338"/>
      <c r="I40" s="338"/>
      <c r="J40" s="338"/>
      <c r="K40" s="338"/>
      <c r="L40" s="199"/>
      <c r="M40" s="155"/>
    </row>
    <row r="41" spans="2:13" ht="39.950000000000003" customHeight="1" x14ac:dyDescent="0.2">
      <c r="B41" s="38"/>
      <c r="C41" s="149" t="s">
        <v>254</v>
      </c>
      <c r="D41" s="150" t="s">
        <v>251</v>
      </c>
      <c r="E41" s="338" t="s">
        <v>170</v>
      </c>
      <c r="F41" s="338"/>
      <c r="G41" s="338"/>
      <c r="H41" s="338"/>
      <c r="I41" s="338"/>
      <c r="J41" s="338"/>
      <c r="K41" s="338"/>
      <c r="L41" s="199"/>
      <c r="M41" s="155"/>
    </row>
    <row r="42" spans="2:13" ht="39.950000000000003" customHeight="1" x14ac:dyDescent="0.2">
      <c r="B42" s="38"/>
      <c r="C42" s="149" t="s">
        <v>165</v>
      </c>
      <c r="D42" s="150" t="s">
        <v>251</v>
      </c>
      <c r="E42" s="338" t="s">
        <v>166</v>
      </c>
      <c r="F42" s="338"/>
      <c r="G42" s="338"/>
      <c r="H42" s="338"/>
      <c r="I42" s="338"/>
      <c r="J42" s="338"/>
      <c r="K42" s="338"/>
      <c r="L42" s="199"/>
      <c r="M42" s="155"/>
    </row>
    <row r="43" spans="2:13" ht="39.950000000000003" customHeight="1" x14ac:dyDescent="0.2">
      <c r="B43" s="38"/>
      <c r="C43" s="149" t="s">
        <v>175</v>
      </c>
      <c r="D43" s="150" t="s">
        <v>250</v>
      </c>
      <c r="E43" s="338" t="s">
        <v>190</v>
      </c>
      <c r="F43" s="338"/>
      <c r="G43" s="338"/>
      <c r="H43" s="338"/>
      <c r="I43" s="338"/>
      <c r="J43" s="338"/>
      <c r="K43" s="338"/>
      <c r="L43" s="199"/>
      <c r="M43" s="155"/>
    </row>
    <row r="44" spans="2:13" ht="39.950000000000003" customHeight="1" x14ac:dyDescent="0.2">
      <c r="B44" s="38"/>
      <c r="C44" s="149" t="s">
        <v>258</v>
      </c>
      <c r="D44" s="150" t="s">
        <v>250</v>
      </c>
      <c r="E44" s="338" t="s">
        <v>259</v>
      </c>
      <c r="F44" s="338"/>
      <c r="G44" s="338"/>
      <c r="H44" s="338"/>
      <c r="I44" s="338"/>
      <c r="J44" s="338"/>
      <c r="K44" s="338"/>
      <c r="L44" s="199"/>
      <c r="M44" s="155"/>
    </row>
    <row r="45" spans="2:13" ht="14.25" x14ac:dyDescent="0.2">
      <c r="B45" s="38"/>
      <c r="C45" s="39"/>
      <c r="D45" s="154"/>
      <c r="E45" s="39"/>
      <c r="F45" s="39"/>
      <c r="G45" s="48"/>
      <c r="H45" s="154"/>
      <c r="I45" s="154"/>
      <c r="J45" s="154"/>
      <c r="K45" s="154"/>
      <c r="L45" s="154"/>
      <c r="M45" s="155"/>
    </row>
    <row r="46" spans="2:13" ht="14.25" x14ac:dyDescent="0.2">
      <c r="B46" s="38"/>
      <c r="C46" s="162" t="s">
        <v>256</v>
      </c>
      <c r="D46" s="154"/>
      <c r="E46" s="154"/>
      <c r="F46" s="154"/>
      <c r="G46" s="165"/>
      <c r="H46" s="154"/>
      <c r="I46" s="154"/>
      <c r="J46" s="154"/>
      <c r="K46" s="154"/>
      <c r="L46" s="154"/>
      <c r="M46" s="155"/>
    </row>
    <row r="47" spans="2:13" ht="14.25" x14ac:dyDescent="0.2">
      <c r="B47" s="38"/>
      <c r="C47" s="166" t="s">
        <v>245</v>
      </c>
      <c r="D47" s="166" t="s">
        <v>260</v>
      </c>
      <c r="E47" s="154"/>
      <c r="F47" s="154"/>
      <c r="G47" s="164"/>
      <c r="H47" s="154"/>
      <c r="I47" s="154"/>
      <c r="J47" s="154"/>
      <c r="K47" s="154"/>
      <c r="L47" s="154"/>
      <c r="M47" s="155"/>
    </row>
    <row r="48" spans="2:13" ht="15" thickBot="1" x14ac:dyDescent="0.25">
      <c r="B48" s="40"/>
      <c r="C48" s="167"/>
      <c r="D48" s="167"/>
      <c r="E48" s="167"/>
      <c r="F48" s="167"/>
      <c r="G48" s="168"/>
      <c r="H48" s="41"/>
      <c r="I48" s="41"/>
      <c r="J48" s="41"/>
      <c r="K48" s="41"/>
      <c r="L48" s="41"/>
      <c r="M48" s="138"/>
    </row>
    <row r="49" spans="2:14" ht="14.25" x14ac:dyDescent="0.2">
      <c r="B49" s="43"/>
      <c r="C49" s="151"/>
      <c r="D49" s="151"/>
      <c r="E49" s="151"/>
      <c r="F49" s="151"/>
      <c r="G49" s="152"/>
      <c r="H49" s="43"/>
      <c r="I49" s="43"/>
      <c r="J49" s="43"/>
      <c r="K49" s="43"/>
      <c r="L49" s="43"/>
      <c r="M49" s="43"/>
      <c r="N49" s="43"/>
    </row>
    <row r="50" spans="2:14" ht="14.25" x14ac:dyDescent="0.2">
      <c r="B50" s="43"/>
      <c r="C50" s="151"/>
      <c r="D50" s="151"/>
      <c r="E50" s="151"/>
      <c r="F50" s="151"/>
      <c r="G50" s="153"/>
      <c r="H50" s="43"/>
      <c r="I50" s="43"/>
      <c r="J50" s="43"/>
      <c r="K50" s="43"/>
      <c r="L50" s="43"/>
      <c r="M50" s="43"/>
      <c r="N50" s="43"/>
    </row>
    <row r="51" spans="2:14" ht="14.25" x14ac:dyDescent="0.2">
      <c r="B51" s="43"/>
      <c r="C51" s="151"/>
      <c r="D51" s="151"/>
      <c r="E51" s="151"/>
      <c r="F51" s="151"/>
      <c r="G51" s="151"/>
      <c r="H51" s="43"/>
      <c r="I51" s="43"/>
      <c r="J51" s="43"/>
      <c r="K51" s="43"/>
      <c r="L51" s="43"/>
      <c r="M51" s="43"/>
      <c r="N51" s="43"/>
    </row>
    <row r="52" spans="2:14" x14ac:dyDescent="0.2">
      <c r="B52" s="43"/>
      <c r="C52" s="43"/>
      <c r="D52" s="43"/>
      <c r="E52" s="43"/>
      <c r="F52" s="43"/>
      <c r="G52" s="43"/>
      <c r="H52" s="43"/>
      <c r="I52" s="43"/>
      <c r="J52" s="43"/>
      <c r="K52" s="43"/>
      <c r="L52" s="43"/>
      <c r="M52" s="43"/>
      <c r="N52" s="43"/>
    </row>
  </sheetData>
  <sheetProtection password="D65F" sheet="1" objects="1" scenarios="1"/>
  <mergeCells count="13">
    <mergeCell ref="E44:K44"/>
    <mergeCell ref="C3:J3"/>
    <mergeCell ref="C5:J5"/>
    <mergeCell ref="C28:D29"/>
    <mergeCell ref="C31:J31"/>
    <mergeCell ref="E43:K43"/>
    <mergeCell ref="E37:K37"/>
    <mergeCell ref="E38:K38"/>
    <mergeCell ref="E39:K39"/>
    <mergeCell ref="E40:K40"/>
    <mergeCell ref="E41:K41"/>
    <mergeCell ref="E42:K42"/>
    <mergeCell ref="E36:K36"/>
  </mergeCells>
  <conditionalFormatting sqref="I14">
    <cfRule type="cellIs" dxfId="27" priority="41" operator="equal">
      <formula>0</formula>
    </cfRule>
  </conditionalFormatting>
  <conditionalFormatting sqref="I15">
    <cfRule type="cellIs" dxfId="26" priority="40" operator="equal">
      <formula>0</formula>
    </cfRule>
  </conditionalFormatting>
  <conditionalFormatting sqref="I16">
    <cfRule type="cellIs" dxfId="25" priority="39" operator="equal">
      <formula>0</formula>
    </cfRule>
  </conditionalFormatting>
  <conditionalFormatting sqref="I17">
    <cfRule type="cellIs" dxfId="24" priority="38" operator="equal">
      <formula>0</formula>
    </cfRule>
  </conditionalFormatting>
  <conditionalFormatting sqref="I18">
    <cfRule type="cellIs" dxfId="23" priority="37" operator="equal">
      <formula>0</formula>
    </cfRule>
  </conditionalFormatting>
  <conditionalFormatting sqref="I19">
    <cfRule type="cellIs" dxfId="22" priority="36" operator="equal">
      <formula>0</formula>
    </cfRule>
  </conditionalFormatting>
  <conditionalFormatting sqref="I20">
    <cfRule type="cellIs" dxfId="21" priority="35" operator="equal">
      <formula>0</formula>
    </cfRule>
  </conditionalFormatting>
  <conditionalFormatting sqref="I22">
    <cfRule type="cellIs" dxfId="20" priority="34" operator="equal">
      <formula>0</formula>
    </cfRule>
  </conditionalFormatting>
  <conditionalFormatting sqref="I21">
    <cfRule type="cellIs" dxfId="19" priority="33" operator="equal">
      <formula>0</formula>
    </cfRule>
  </conditionalFormatting>
  <conditionalFormatting sqref="I23">
    <cfRule type="cellIs" dxfId="18" priority="32" operator="equal">
      <formula>0</formula>
    </cfRule>
  </conditionalFormatting>
  <conditionalFormatting sqref="I24">
    <cfRule type="cellIs" dxfId="17" priority="31" operator="equal">
      <formula>0</formula>
    </cfRule>
  </conditionalFormatting>
  <conditionalFormatting sqref="I25">
    <cfRule type="cellIs" dxfId="16" priority="30" operator="equal">
      <formula>0</formula>
    </cfRule>
  </conditionalFormatting>
  <conditionalFormatting sqref="I26">
    <cfRule type="cellIs" dxfId="15" priority="29" operator="equal">
      <formula>0</formula>
    </cfRule>
  </conditionalFormatting>
  <conditionalFormatting sqref="I27">
    <cfRule type="cellIs" dxfId="14" priority="28" operator="equal">
      <formula>0</formula>
    </cfRule>
  </conditionalFormatting>
  <conditionalFormatting sqref="K14">
    <cfRule type="containsText" dxfId="13" priority="27" operator="containsText" text="0 - 0">
      <formula>NOT(ISERROR(SEARCH("0 - 0",K14)))</formula>
    </cfRule>
  </conditionalFormatting>
  <conditionalFormatting sqref="K15">
    <cfRule type="containsText" dxfId="12" priority="13" operator="containsText" text="0 - 0">
      <formula>NOT(ISERROR(SEARCH("0 - 0",K15)))</formula>
    </cfRule>
  </conditionalFormatting>
  <conditionalFormatting sqref="K16">
    <cfRule type="containsText" dxfId="11" priority="12" operator="containsText" text="0 - 0">
      <formula>NOT(ISERROR(SEARCH("0 - 0",K16)))</formula>
    </cfRule>
  </conditionalFormatting>
  <conditionalFormatting sqref="K17">
    <cfRule type="containsText" dxfId="10" priority="11" operator="containsText" text="0 - 0">
      <formula>NOT(ISERROR(SEARCH("0 - 0",K17)))</formula>
    </cfRule>
  </conditionalFormatting>
  <conditionalFormatting sqref="K18">
    <cfRule type="containsText" dxfId="9" priority="10" operator="containsText" text="0 - 0">
      <formula>NOT(ISERROR(SEARCH("0 - 0",K18)))</formula>
    </cfRule>
  </conditionalFormatting>
  <conditionalFormatting sqref="K19">
    <cfRule type="containsText" dxfId="8" priority="9" operator="containsText" text="0 - 0">
      <formula>NOT(ISERROR(SEARCH("0 - 0",K19)))</formula>
    </cfRule>
  </conditionalFormatting>
  <conditionalFormatting sqref="K20">
    <cfRule type="containsText" dxfId="7" priority="8" operator="containsText" text="0 - 0">
      <formula>NOT(ISERROR(SEARCH("0 - 0",K20)))</formula>
    </cfRule>
  </conditionalFormatting>
  <conditionalFormatting sqref="K21">
    <cfRule type="containsText" dxfId="6" priority="7" operator="containsText" text="0 - 0">
      <formula>NOT(ISERROR(SEARCH("0 - 0",K21)))</formula>
    </cfRule>
  </conditionalFormatting>
  <conditionalFormatting sqref="K22">
    <cfRule type="containsText" dxfId="5" priority="6" operator="containsText" text="0 - 0">
      <formula>NOT(ISERROR(SEARCH("0 - 0",K22)))</formula>
    </cfRule>
  </conditionalFormatting>
  <conditionalFormatting sqref="K23">
    <cfRule type="containsText" dxfId="4" priority="5" operator="containsText" text="0 - 0">
      <formula>NOT(ISERROR(SEARCH("0 - 0",K23)))</formula>
    </cfRule>
  </conditionalFormatting>
  <conditionalFormatting sqref="K24">
    <cfRule type="containsText" dxfId="3" priority="4" operator="containsText" text="0 - 0">
      <formula>NOT(ISERROR(SEARCH("0 - 0",K24)))</formula>
    </cfRule>
  </conditionalFormatting>
  <conditionalFormatting sqref="K25">
    <cfRule type="containsText" dxfId="2" priority="3" operator="containsText" text="0 - 0">
      <formula>NOT(ISERROR(SEARCH("0 - 0",K25)))</formula>
    </cfRule>
  </conditionalFormatting>
  <conditionalFormatting sqref="K26">
    <cfRule type="containsText" dxfId="1" priority="2" operator="containsText" text="0 - 0">
      <formula>NOT(ISERROR(SEARCH("0 - 0",K26)))</formula>
    </cfRule>
  </conditionalFormatting>
  <conditionalFormatting sqref="K27">
    <cfRule type="containsText" dxfId="0" priority="1" operator="containsText" text="0 - 0">
      <formula>NOT(ISERROR(SEARCH("0 - 0",K27)))</formula>
    </cfRule>
  </conditionalFormatting>
  <hyperlinks>
    <hyperlink ref="C47" r:id="rId1"/>
    <hyperlink ref="D47" r:id="rId2"/>
  </hyperlinks>
  <pageMargins left="0.51181102362204722" right="0.31496062992125984" top="0.78740157480314965" bottom="0.78740157480314965" header="0.31496062992125984" footer="0.31496062992125984"/>
  <pageSetup paperSize="9" scale="70" orientation="portrait" horizontalDpi="4294967293"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B2:C26"/>
  <sheetViews>
    <sheetView zoomScaleNormal="100" workbookViewId="0"/>
  </sheetViews>
  <sheetFormatPr baseColWidth="10" defaultRowHeight="12.75" x14ac:dyDescent="0.2"/>
  <cols>
    <col min="2" max="2" width="104.85546875" style="146" customWidth="1"/>
    <col min="3" max="3" width="69.5703125" customWidth="1"/>
  </cols>
  <sheetData>
    <row r="2" spans="2:3" x14ac:dyDescent="0.2">
      <c r="B2" s="146" t="s">
        <v>298</v>
      </c>
    </row>
    <row r="4" spans="2:3" ht="18" x14ac:dyDescent="0.25">
      <c r="B4" s="173" t="s">
        <v>261</v>
      </c>
      <c r="C4" s="171" t="s">
        <v>262</v>
      </c>
    </row>
    <row r="5" spans="2:3" x14ac:dyDescent="0.2">
      <c r="B5" s="172" t="s">
        <v>263</v>
      </c>
      <c r="C5" t="s">
        <v>264</v>
      </c>
    </row>
    <row r="6" spans="2:3" x14ac:dyDescent="0.2">
      <c r="B6" s="172" t="s">
        <v>265</v>
      </c>
      <c r="C6" t="s">
        <v>287</v>
      </c>
    </row>
    <row r="7" spans="2:3" x14ac:dyDescent="0.2">
      <c r="B7" s="172" t="s">
        <v>266</v>
      </c>
      <c r="C7" t="s">
        <v>267</v>
      </c>
    </row>
    <row r="8" spans="2:3" x14ac:dyDescent="0.2">
      <c r="B8" s="172" t="s">
        <v>268</v>
      </c>
      <c r="C8" t="s">
        <v>269</v>
      </c>
    </row>
    <row r="9" spans="2:3" x14ac:dyDescent="0.2">
      <c r="B9" s="172" t="s">
        <v>270</v>
      </c>
      <c r="C9" t="s">
        <v>291</v>
      </c>
    </row>
    <row r="10" spans="2:3" x14ac:dyDescent="0.2">
      <c r="B10" s="172" t="s">
        <v>271</v>
      </c>
      <c r="C10" t="s">
        <v>272</v>
      </c>
    </row>
    <row r="11" spans="2:3" x14ac:dyDescent="0.2">
      <c r="B11" s="174" t="s">
        <v>273</v>
      </c>
      <c r="C11" t="s">
        <v>274</v>
      </c>
    </row>
    <row r="12" spans="2:3" x14ac:dyDescent="0.2">
      <c r="B12" s="172" t="s">
        <v>275</v>
      </c>
      <c r="C12" t="s">
        <v>276</v>
      </c>
    </row>
    <row r="13" spans="2:3" x14ac:dyDescent="0.2">
      <c r="B13" s="172" t="s">
        <v>277</v>
      </c>
      <c r="C13" t="s">
        <v>278</v>
      </c>
    </row>
    <row r="14" spans="2:3" x14ac:dyDescent="0.2">
      <c r="B14" s="172" t="s">
        <v>279</v>
      </c>
      <c r="C14" t="s">
        <v>288</v>
      </c>
    </row>
    <row r="15" spans="2:3" x14ac:dyDescent="0.2">
      <c r="B15" s="172" t="s">
        <v>280</v>
      </c>
      <c r="C15" s="175" t="s">
        <v>289</v>
      </c>
    </row>
    <row r="16" spans="2:3" x14ac:dyDescent="0.2">
      <c r="B16" s="172" t="s">
        <v>281</v>
      </c>
      <c r="C16" t="s">
        <v>292</v>
      </c>
    </row>
    <row r="17" spans="2:3" x14ac:dyDescent="0.2">
      <c r="B17" s="172" t="s">
        <v>282</v>
      </c>
      <c r="C17" t="s">
        <v>293</v>
      </c>
    </row>
    <row r="18" spans="2:3" x14ac:dyDescent="0.2">
      <c r="B18" s="172" t="s">
        <v>283</v>
      </c>
      <c r="C18" t="s">
        <v>294</v>
      </c>
    </row>
    <row r="19" spans="2:3" x14ac:dyDescent="0.2">
      <c r="B19" s="172" t="s">
        <v>284</v>
      </c>
      <c r="C19" t="s">
        <v>295</v>
      </c>
    </row>
    <row r="20" spans="2:3" x14ac:dyDescent="0.2">
      <c r="B20" s="172" t="s">
        <v>285</v>
      </c>
      <c r="C20" t="s">
        <v>286</v>
      </c>
    </row>
    <row r="21" spans="2:3" x14ac:dyDescent="0.2">
      <c r="B21" s="172" t="s">
        <v>78</v>
      </c>
      <c r="C21" t="s">
        <v>290</v>
      </c>
    </row>
    <row r="22" spans="2:3" x14ac:dyDescent="0.2">
      <c r="B22" s="172" t="s">
        <v>245</v>
      </c>
      <c r="C22" t="s">
        <v>297</v>
      </c>
    </row>
    <row r="23" spans="2:3" x14ac:dyDescent="0.2">
      <c r="B23" s="172" t="s">
        <v>260</v>
      </c>
      <c r="C23" t="s">
        <v>296</v>
      </c>
    </row>
    <row r="24" spans="2:3" x14ac:dyDescent="0.2">
      <c r="B24" s="172" t="s">
        <v>339</v>
      </c>
      <c r="C24" t="s">
        <v>340</v>
      </c>
    </row>
    <row r="25" spans="2:3" x14ac:dyDescent="0.2">
      <c r="B25" s="172" t="s">
        <v>407</v>
      </c>
      <c r="C25" t="s">
        <v>408</v>
      </c>
    </row>
    <row r="26" spans="2:3" x14ac:dyDescent="0.2">
      <c r="B26" s="172" t="s">
        <v>411</v>
      </c>
    </row>
  </sheetData>
  <hyperlinks>
    <hyperlink ref="B7" r:id="rId1"/>
    <hyperlink ref="B19" r:id="rId2"/>
    <hyperlink ref="B8" r:id="rId3"/>
    <hyperlink ref="B10" r:id="rId4"/>
    <hyperlink ref="B11" r:id="rId5"/>
    <hyperlink ref="B17" r:id="rId6"/>
    <hyperlink ref="B6" r:id="rId7"/>
    <hyperlink ref="B15" r:id="rId8"/>
    <hyperlink ref="B21" r:id="rId9"/>
    <hyperlink ref="B13" r:id="rId10"/>
    <hyperlink ref="B5" r:id="rId11"/>
    <hyperlink ref="B9" r:id="rId12"/>
    <hyperlink ref="B22" r:id="rId13"/>
    <hyperlink ref="B20" r:id="rId14"/>
    <hyperlink ref="B18" r:id="rId15"/>
    <hyperlink ref="B16" r:id="rId16"/>
    <hyperlink ref="B12" r:id="rId17"/>
    <hyperlink ref="B14" r:id="rId18"/>
    <hyperlink ref="B23" r:id="rId19"/>
    <hyperlink ref="B26" r:id="rId20"/>
  </hyperlinks>
  <pageMargins left="0.70866141732283472" right="0.70866141732283472" top="0.78740157480314965" bottom="0.78740157480314965" header="0.31496062992125984" footer="0.31496062992125984"/>
  <pageSetup paperSize="9" scale="67" orientation="landscape" horizontalDpi="4294967293" verticalDpi="0" r:id="rId2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B1:S31"/>
  <sheetViews>
    <sheetView workbookViewId="0">
      <selection activeCell="H39" sqref="H39"/>
    </sheetView>
  </sheetViews>
  <sheetFormatPr baseColWidth="10" defaultRowHeight="12.75" x14ac:dyDescent="0.2"/>
  <cols>
    <col min="2" max="2" width="14.85546875" customWidth="1"/>
    <col min="4" max="4" width="15.85546875" customWidth="1"/>
    <col min="16" max="16" width="12.85546875" bestFit="1" customWidth="1"/>
    <col min="17" max="17" width="11.85546875" bestFit="1" customWidth="1"/>
  </cols>
  <sheetData>
    <row r="1" spans="2:19" x14ac:dyDescent="0.2">
      <c r="H1" s="94" t="s">
        <v>147</v>
      </c>
      <c r="I1" s="94"/>
      <c r="J1" s="94"/>
      <c r="K1" s="94"/>
      <c r="L1" s="94"/>
      <c r="M1" s="94"/>
      <c r="N1" s="94"/>
      <c r="O1" s="94"/>
      <c r="P1" s="94"/>
      <c r="Q1" s="94"/>
      <c r="R1" s="94"/>
      <c r="S1" s="94"/>
    </row>
    <row r="2" spans="2:19" x14ac:dyDescent="0.2">
      <c r="B2" t="s">
        <v>65</v>
      </c>
      <c r="C2" s="56" t="s">
        <v>66</v>
      </c>
      <c r="D2" s="56" t="s">
        <v>67</v>
      </c>
      <c r="H2" s="94"/>
      <c r="I2" s="94"/>
      <c r="J2" s="94" t="s">
        <v>84</v>
      </c>
      <c r="K2" s="94" t="s">
        <v>85</v>
      </c>
      <c r="L2" s="94" t="s">
        <v>83</v>
      </c>
      <c r="M2" s="94"/>
      <c r="N2" s="94"/>
      <c r="O2" s="94"/>
      <c r="P2" s="94"/>
      <c r="Q2" s="94"/>
      <c r="R2" s="94"/>
      <c r="S2" s="94"/>
    </row>
    <row r="3" spans="2:19" x14ac:dyDescent="0.2">
      <c r="C3" s="2" t="s">
        <v>14</v>
      </c>
      <c r="D3" s="2" t="s">
        <v>62</v>
      </c>
      <c r="H3" s="94"/>
      <c r="I3" s="94"/>
      <c r="J3" s="94"/>
      <c r="K3" s="94"/>
      <c r="L3" s="94" t="s">
        <v>82</v>
      </c>
      <c r="M3" s="94" t="s">
        <v>86</v>
      </c>
      <c r="N3" s="94" t="s">
        <v>81</v>
      </c>
      <c r="O3" s="94"/>
      <c r="P3" s="94" t="s">
        <v>87</v>
      </c>
      <c r="Q3" s="94"/>
      <c r="R3" s="94" t="s">
        <v>88</v>
      </c>
      <c r="S3" s="94"/>
    </row>
    <row r="4" spans="2:19" x14ac:dyDescent="0.2">
      <c r="C4" s="2" t="s">
        <v>15</v>
      </c>
      <c r="D4" s="2" t="s">
        <v>63</v>
      </c>
      <c r="H4" s="94"/>
      <c r="I4" s="94"/>
      <c r="J4" s="94"/>
      <c r="K4" s="94"/>
      <c r="L4" s="94"/>
      <c r="M4" s="94"/>
      <c r="N4" s="94"/>
      <c r="O4" s="94"/>
      <c r="P4" s="94">
        <v>7500000</v>
      </c>
      <c r="Q4" s="94"/>
      <c r="R4" s="94"/>
      <c r="S4" s="94"/>
    </row>
    <row r="5" spans="2:19" x14ac:dyDescent="0.2">
      <c r="H5" s="94"/>
      <c r="I5" s="94">
        <v>5</v>
      </c>
      <c r="J5" s="94">
        <v>11000</v>
      </c>
      <c r="K5" s="94">
        <v>4188</v>
      </c>
      <c r="L5" s="94">
        <f>J5-K5</f>
        <v>6812</v>
      </c>
      <c r="M5" s="94">
        <f>L5*0.22</f>
        <v>1498.64</v>
      </c>
      <c r="N5" s="94">
        <f>J5/L5</f>
        <v>1.6147974163241339</v>
      </c>
      <c r="O5" s="94"/>
      <c r="P5" s="95">
        <f>M5*P$4</f>
        <v>11239800000</v>
      </c>
      <c r="Q5" s="95">
        <f>P5/I5</f>
        <v>2247960000</v>
      </c>
      <c r="R5" s="94">
        <f>Q5/1.86</f>
        <v>1208580645.1612902</v>
      </c>
      <c r="S5" s="94"/>
    </row>
    <row r="6" spans="2:19" x14ac:dyDescent="0.2">
      <c r="H6" s="94"/>
      <c r="I6" s="94">
        <v>4</v>
      </c>
      <c r="J6" s="94">
        <v>9700</v>
      </c>
      <c r="K6" s="94">
        <v>3855</v>
      </c>
      <c r="L6" s="94">
        <f t="shared" ref="L6:L9" si="0">J6-K6</f>
        <v>5845</v>
      </c>
      <c r="M6" s="94">
        <f t="shared" ref="M6:M9" si="1">L6*0.22</f>
        <v>1285.9000000000001</v>
      </c>
      <c r="N6" s="94">
        <f t="shared" ref="N6:N9" si="2">J6/L6</f>
        <v>1.6595380667236954</v>
      </c>
      <c r="O6" s="94"/>
      <c r="P6" s="95">
        <f t="shared" ref="P6:P9" si="3">M6*P$4</f>
        <v>9644250000</v>
      </c>
      <c r="Q6" s="95">
        <f t="shared" ref="Q6:Q9" si="4">P6/I6</f>
        <v>2411062500</v>
      </c>
      <c r="R6" s="94">
        <f t="shared" ref="R6:R9" si="5">Q6/1.86</f>
        <v>1296270161.2903225</v>
      </c>
      <c r="S6" s="94"/>
    </row>
    <row r="7" spans="2:19" x14ac:dyDescent="0.2">
      <c r="H7" s="94"/>
      <c r="I7" s="94">
        <v>3</v>
      </c>
      <c r="J7" s="94">
        <v>8300</v>
      </c>
      <c r="K7" s="94">
        <v>3523</v>
      </c>
      <c r="L7" s="94">
        <f t="shared" si="0"/>
        <v>4777</v>
      </c>
      <c r="M7" s="94">
        <f t="shared" si="1"/>
        <v>1050.94</v>
      </c>
      <c r="N7" s="94">
        <f t="shared" si="2"/>
        <v>1.737492149884865</v>
      </c>
      <c r="O7" s="94"/>
      <c r="P7" s="95">
        <f t="shared" si="3"/>
        <v>7882050000</v>
      </c>
      <c r="Q7" s="95">
        <f t="shared" si="4"/>
        <v>2627350000</v>
      </c>
      <c r="R7" s="94">
        <f t="shared" si="5"/>
        <v>1412553763.44086</v>
      </c>
      <c r="S7" s="94"/>
    </row>
    <row r="8" spans="2:19" x14ac:dyDescent="0.2">
      <c r="H8" s="94"/>
      <c r="I8" s="94">
        <v>2</v>
      </c>
      <c r="J8" s="94">
        <v>6900</v>
      </c>
      <c r="K8" s="94">
        <v>3190</v>
      </c>
      <c r="L8" s="94">
        <f t="shared" si="0"/>
        <v>3710</v>
      </c>
      <c r="M8" s="94">
        <f t="shared" si="1"/>
        <v>816.2</v>
      </c>
      <c r="N8" s="94">
        <f t="shared" si="2"/>
        <v>1.8598382749326146</v>
      </c>
      <c r="O8" s="94"/>
      <c r="P8" s="95">
        <f t="shared" si="3"/>
        <v>6121500000</v>
      </c>
      <c r="Q8" s="95">
        <f t="shared" si="4"/>
        <v>3060750000</v>
      </c>
      <c r="R8" s="94">
        <f t="shared" si="5"/>
        <v>1645564516.1290321</v>
      </c>
      <c r="S8" s="94"/>
    </row>
    <row r="9" spans="2:19" x14ac:dyDescent="0.2">
      <c r="H9" s="94"/>
      <c r="I9" s="94">
        <v>1</v>
      </c>
      <c r="J9" s="94">
        <v>5500</v>
      </c>
      <c r="K9" s="94">
        <v>2858</v>
      </c>
      <c r="L9" s="94">
        <f t="shared" si="0"/>
        <v>2642</v>
      </c>
      <c r="M9" s="94">
        <f t="shared" si="1"/>
        <v>581.24</v>
      </c>
      <c r="N9" s="94">
        <f t="shared" si="2"/>
        <v>2.0817562452687359</v>
      </c>
      <c r="O9" s="94"/>
      <c r="P9" s="95">
        <f t="shared" si="3"/>
        <v>4359300000</v>
      </c>
      <c r="Q9" s="95">
        <f t="shared" si="4"/>
        <v>4359300000</v>
      </c>
      <c r="R9" s="94">
        <f t="shared" si="5"/>
        <v>2343709677.4193549</v>
      </c>
      <c r="S9" s="94"/>
    </row>
    <row r="10" spans="2:19" x14ac:dyDescent="0.2">
      <c r="H10" s="94"/>
      <c r="I10" s="94"/>
      <c r="J10" s="94"/>
      <c r="K10" s="94"/>
      <c r="L10" s="94"/>
      <c r="M10" s="94"/>
      <c r="N10" s="94"/>
      <c r="O10" s="94"/>
      <c r="P10" s="94"/>
      <c r="Q10" s="94"/>
      <c r="R10" s="94"/>
      <c r="S10" s="94"/>
    </row>
    <row r="11" spans="2:19" x14ac:dyDescent="0.2">
      <c r="H11" s="94"/>
      <c r="I11" s="94"/>
      <c r="J11" s="94" t="s">
        <v>89</v>
      </c>
      <c r="K11" s="94"/>
      <c r="L11" s="94">
        <v>1.86</v>
      </c>
      <c r="M11" s="94"/>
      <c r="N11" s="94"/>
      <c r="O11" s="94"/>
      <c r="P11" s="94"/>
      <c r="Q11" s="94"/>
      <c r="R11" s="94"/>
      <c r="S11" s="94"/>
    </row>
    <row r="12" spans="2:19" x14ac:dyDescent="0.2">
      <c r="H12" s="94"/>
      <c r="I12" s="94"/>
      <c r="J12" s="94"/>
      <c r="K12" s="94"/>
      <c r="L12" s="94"/>
      <c r="M12" s="94"/>
      <c r="N12" s="94"/>
      <c r="O12" s="94"/>
      <c r="P12" s="94"/>
      <c r="Q12" s="94"/>
      <c r="R12" s="94"/>
      <c r="S12" s="94"/>
    </row>
    <row r="13" spans="2:19" x14ac:dyDescent="0.2">
      <c r="H13" s="94"/>
      <c r="I13" s="94"/>
      <c r="J13" s="94"/>
      <c r="K13" s="94"/>
      <c r="L13" s="94"/>
      <c r="M13" s="94"/>
      <c r="N13" s="94"/>
      <c r="O13" s="94"/>
      <c r="P13" s="94"/>
      <c r="Q13" s="94"/>
      <c r="R13" s="94"/>
      <c r="S13" s="94"/>
    </row>
    <row r="14" spans="2:19" x14ac:dyDescent="0.2">
      <c r="H14" s="94"/>
      <c r="I14" s="94"/>
      <c r="J14" s="94"/>
      <c r="K14" s="94"/>
      <c r="L14" s="94"/>
      <c r="M14" s="94"/>
      <c r="N14" s="94"/>
      <c r="O14" s="94"/>
      <c r="P14" s="94"/>
      <c r="Q14" s="94"/>
      <c r="R14" s="94"/>
      <c r="S14" s="94"/>
    </row>
    <row r="15" spans="2:19" x14ac:dyDescent="0.2">
      <c r="H15" s="94"/>
      <c r="I15" s="94"/>
      <c r="J15" s="94"/>
      <c r="K15" s="94"/>
      <c r="L15" s="94"/>
      <c r="M15" s="94"/>
      <c r="N15" s="94"/>
      <c r="O15" s="94"/>
      <c r="P15" s="94"/>
      <c r="Q15" s="94"/>
      <c r="R15" s="94"/>
      <c r="S15" s="94"/>
    </row>
    <row r="16" spans="2:19" x14ac:dyDescent="0.2">
      <c r="H16" s="94"/>
      <c r="I16" s="94"/>
      <c r="J16" s="94"/>
      <c r="K16" s="94"/>
      <c r="L16" s="94"/>
      <c r="M16" s="94"/>
      <c r="N16" s="94"/>
      <c r="O16" s="94"/>
      <c r="P16" s="94"/>
      <c r="Q16" s="94"/>
      <c r="R16" s="94"/>
      <c r="S16" s="94"/>
    </row>
    <row r="17" spans="8:19" x14ac:dyDescent="0.2">
      <c r="H17" s="94"/>
      <c r="I17" s="94"/>
      <c r="J17" s="94"/>
      <c r="K17" s="94"/>
      <c r="L17" s="94"/>
      <c r="M17" s="94"/>
      <c r="N17" s="94"/>
      <c r="O17" s="94"/>
      <c r="P17" s="94"/>
      <c r="Q17" s="94"/>
      <c r="R17" s="94"/>
      <c r="S17" s="94"/>
    </row>
    <row r="18" spans="8:19" x14ac:dyDescent="0.2">
      <c r="H18" s="94"/>
      <c r="I18" s="94"/>
      <c r="J18" s="94"/>
      <c r="K18" s="94"/>
      <c r="L18" s="94"/>
      <c r="M18" s="94"/>
      <c r="N18" s="94"/>
      <c r="O18" s="94"/>
      <c r="P18" s="94"/>
      <c r="Q18" s="94"/>
      <c r="R18" s="94"/>
      <c r="S18" s="94"/>
    </row>
    <row r="19" spans="8:19" x14ac:dyDescent="0.2">
      <c r="H19" s="94"/>
      <c r="I19" s="94"/>
      <c r="J19" s="94"/>
      <c r="K19" s="94"/>
      <c r="L19" s="94"/>
      <c r="M19" s="94"/>
      <c r="N19" s="94"/>
      <c r="O19" s="94"/>
      <c r="P19" s="94"/>
      <c r="Q19" s="94"/>
      <c r="R19" s="94"/>
      <c r="S19" s="94"/>
    </row>
    <row r="20" spans="8:19" x14ac:dyDescent="0.2">
      <c r="H20" s="94"/>
      <c r="I20" s="94"/>
      <c r="J20" s="94"/>
      <c r="K20" s="94"/>
      <c r="L20" s="94"/>
      <c r="M20" s="94"/>
      <c r="N20" s="94"/>
      <c r="O20" s="94"/>
      <c r="P20" s="94"/>
      <c r="Q20" s="94"/>
      <c r="R20" s="94"/>
      <c r="S20" s="94"/>
    </row>
    <row r="21" spans="8:19" x14ac:dyDescent="0.2">
      <c r="H21" s="94"/>
      <c r="I21" s="94"/>
      <c r="J21" s="94"/>
      <c r="K21" s="94"/>
      <c r="L21" s="94"/>
      <c r="M21" s="94"/>
      <c r="N21" s="94"/>
      <c r="O21" s="94"/>
      <c r="P21" s="94"/>
      <c r="Q21" s="94"/>
      <c r="R21" s="94"/>
      <c r="S21" s="94"/>
    </row>
    <row r="22" spans="8:19" x14ac:dyDescent="0.2">
      <c r="H22" s="94"/>
      <c r="I22" s="94"/>
      <c r="J22" s="94"/>
      <c r="K22" s="94"/>
      <c r="L22" s="94"/>
      <c r="M22" s="94"/>
      <c r="N22" s="94"/>
      <c r="O22" s="94"/>
      <c r="P22" s="94"/>
      <c r="Q22" s="94"/>
      <c r="R22" s="94"/>
      <c r="S22" s="94"/>
    </row>
    <row r="23" spans="8:19" x14ac:dyDescent="0.2">
      <c r="H23" s="94"/>
      <c r="I23" s="94"/>
      <c r="J23" s="94"/>
      <c r="K23" s="94"/>
      <c r="L23" s="94"/>
      <c r="M23" s="94"/>
      <c r="N23" s="94"/>
      <c r="O23" s="94"/>
      <c r="P23" s="94"/>
      <c r="Q23" s="94"/>
      <c r="R23" s="94"/>
      <c r="S23" s="94"/>
    </row>
    <row r="24" spans="8:19" x14ac:dyDescent="0.2">
      <c r="H24" s="94"/>
      <c r="I24" s="94"/>
      <c r="J24" s="94"/>
      <c r="K24" s="94"/>
      <c r="L24" s="94"/>
      <c r="M24" s="94"/>
      <c r="N24" s="94"/>
      <c r="O24" s="94"/>
      <c r="P24" s="94"/>
      <c r="Q24" s="94"/>
      <c r="R24" s="94"/>
      <c r="S24" s="94"/>
    </row>
    <row r="25" spans="8:19" x14ac:dyDescent="0.2">
      <c r="H25" s="94"/>
      <c r="I25" s="94"/>
      <c r="J25" s="94"/>
      <c r="K25" s="94"/>
      <c r="L25" s="94"/>
      <c r="M25" s="94"/>
      <c r="N25" s="94"/>
      <c r="O25" s="94"/>
      <c r="P25" s="94"/>
      <c r="Q25" s="94"/>
      <c r="R25" s="94"/>
      <c r="S25" s="94"/>
    </row>
    <row r="26" spans="8:19" x14ac:dyDescent="0.2">
      <c r="H26" s="94"/>
      <c r="I26" s="94"/>
      <c r="J26" s="94"/>
      <c r="K26" s="94"/>
      <c r="L26" s="94"/>
      <c r="M26" s="94"/>
      <c r="N26" s="94"/>
      <c r="O26" s="94"/>
      <c r="P26" s="94"/>
      <c r="Q26" s="94"/>
      <c r="R26" s="94"/>
      <c r="S26" s="94"/>
    </row>
    <row r="27" spans="8:19" x14ac:dyDescent="0.2">
      <c r="H27" s="94"/>
      <c r="I27" s="94"/>
      <c r="J27" s="94"/>
      <c r="K27" s="94"/>
      <c r="L27" s="94"/>
      <c r="M27" s="94"/>
      <c r="N27" s="94"/>
      <c r="O27" s="94"/>
      <c r="P27" s="94"/>
      <c r="Q27" s="94"/>
      <c r="R27" s="94"/>
      <c r="S27" s="94"/>
    </row>
    <row r="28" spans="8:19" x14ac:dyDescent="0.2">
      <c r="H28" s="94"/>
      <c r="I28" s="94"/>
      <c r="J28" s="94"/>
      <c r="K28" s="94"/>
      <c r="L28" s="94"/>
      <c r="M28" s="94"/>
      <c r="N28" s="94"/>
      <c r="O28" s="94"/>
      <c r="P28" s="94"/>
      <c r="Q28" s="94"/>
      <c r="R28" s="94"/>
      <c r="S28" s="94"/>
    </row>
    <row r="29" spans="8:19" x14ac:dyDescent="0.2">
      <c r="H29" s="94"/>
      <c r="I29" s="94"/>
      <c r="J29" s="94"/>
      <c r="K29" s="94"/>
      <c r="L29" s="94"/>
      <c r="M29" s="94"/>
      <c r="N29" s="94"/>
      <c r="O29" s="94"/>
      <c r="P29" s="94"/>
      <c r="Q29" s="94"/>
      <c r="R29" s="94"/>
      <c r="S29" s="94"/>
    </row>
    <row r="30" spans="8:19" x14ac:dyDescent="0.2">
      <c r="H30" s="94"/>
      <c r="I30" s="94"/>
      <c r="J30" s="94"/>
      <c r="K30" s="94"/>
      <c r="L30" s="94"/>
      <c r="M30" s="94"/>
      <c r="N30" s="94"/>
      <c r="O30" s="94"/>
      <c r="P30" s="94"/>
      <c r="Q30" s="94"/>
      <c r="R30" s="94"/>
      <c r="S30" s="94"/>
    </row>
    <row r="31" spans="8:19" x14ac:dyDescent="0.2">
      <c r="H31" s="94"/>
      <c r="I31" s="94"/>
      <c r="J31" s="94"/>
      <c r="K31" s="94"/>
      <c r="L31" s="94"/>
      <c r="M31" s="94"/>
      <c r="N31" s="94"/>
      <c r="O31" s="94"/>
      <c r="P31" s="94"/>
      <c r="Q31" s="94"/>
      <c r="R31" s="94"/>
      <c r="S31" s="94"/>
    </row>
  </sheetData>
  <pageMargins left="0.7" right="0.7" top="0.78740157499999996" bottom="0.78740157499999996"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K81"/>
  <sheetViews>
    <sheetView workbookViewId="0">
      <selection activeCell="E45" sqref="E45"/>
    </sheetView>
  </sheetViews>
  <sheetFormatPr baseColWidth="10" defaultRowHeight="12.75" x14ac:dyDescent="0.2"/>
  <cols>
    <col min="2" max="2" width="20.42578125" customWidth="1"/>
    <col min="4" max="4" width="32.140625" customWidth="1"/>
    <col min="5" max="5" width="20.140625" customWidth="1"/>
    <col min="6" max="6" width="25.28515625" customWidth="1"/>
    <col min="7" max="7" width="20.140625" customWidth="1"/>
    <col min="9" max="9" width="32.28515625" customWidth="1"/>
    <col min="10" max="10" width="12.140625" customWidth="1"/>
  </cols>
  <sheetData>
    <row r="1" spans="1:11" x14ac:dyDescent="0.2">
      <c r="A1" t="s">
        <v>257</v>
      </c>
    </row>
    <row r="2" spans="1:11" x14ac:dyDescent="0.2">
      <c r="D2" s="97" t="s">
        <v>185</v>
      </c>
    </row>
    <row r="3" spans="1:11" x14ac:dyDescent="0.2">
      <c r="I3" t="s">
        <v>174</v>
      </c>
    </row>
    <row r="4" spans="1:11" x14ac:dyDescent="0.2">
      <c r="B4" s="56" t="s">
        <v>196</v>
      </c>
      <c r="C4" s="56" t="s">
        <v>177</v>
      </c>
      <c r="D4" s="56"/>
      <c r="E4" s="56" t="s">
        <v>161</v>
      </c>
      <c r="F4" s="56" t="s">
        <v>164</v>
      </c>
      <c r="G4" s="56"/>
    </row>
    <row r="5" spans="1:11" x14ac:dyDescent="0.2">
      <c r="E5" t="s">
        <v>10</v>
      </c>
      <c r="I5" s="56" t="s">
        <v>95</v>
      </c>
      <c r="J5" t="s">
        <v>7</v>
      </c>
    </row>
    <row r="6" spans="1:11" x14ac:dyDescent="0.2">
      <c r="B6" t="s">
        <v>101</v>
      </c>
      <c r="C6">
        <v>3</v>
      </c>
      <c r="D6" s="94" t="s">
        <v>100</v>
      </c>
      <c r="E6" s="97">
        <v>25</v>
      </c>
      <c r="I6" t="s">
        <v>165</v>
      </c>
      <c r="J6">
        <v>30</v>
      </c>
      <c r="K6" t="s">
        <v>166</v>
      </c>
    </row>
    <row r="7" spans="1:11" x14ac:dyDescent="0.2">
      <c r="D7" s="94" t="s">
        <v>51</v>
      </c>
      <c r="E7" s="97">
        <v>25</v>
      </c>
      <c r="I7" t="s">
        <v>51</v>
      </c>
      <c r="J7">
        <v>70</v>
      </c>
      <c r="K7" t="s">
        <v>176</v>
      </c>
    </row>
    <row r="8" spans="1:11" x14ac:dyDescent="0.2">
      <c r="D8" s="94" t="s">
        <v>188</v>
      </c>
      <c r="E8" s="97">
        <v>8</v>
      </c>
      <c r="I8" t="s">
        <v>168</v>
      </c>
      <c r="J8">
        <v>25</v>
      </c>
      <c r="K8" t="s">
        <v>169</v>
      </c>
    </row>
    <row r="9" spans="1:11" x14ac:dyDescent="0.2">
      <c r="D9" s="94" t="s">
        <v>189</v>
      </c>
      <c r="E9" s="97">
        <v>25</v>
      </c>
      <c r="I9" t="s">
        <v>93</v>
      </c>
      <c r="J9">
        <v>50</v>
      </c>
      <c r="K9" t="s">
        <v>179</v>
      </c>
    </row>
    <row r="10" spans="1:11" x14ac:dyDescent="0.2">
      <c r="D10" s="94" t="s">
        <v>183</v>
      </c>
      <c r="E10" s="97">
        <v>28</v>
      </c>
      <c r="I10" t="s">
        <v>173</v>
      </c>
      <c r="J10">
        <v>30</v>
      </c>
      <c r="K10" t="s">
        <v>167</v>
      </c>
    </row>
    <row r="11" spans="1:11" x14ac:dyDescent="0.2">
      <c r="D11" s="94"/>
      <c r="I11" t="s">
        <v>105</v>
      </c>
      <c r="J11">
        <v>30</v>
      </c>
      <c r="K11" t="s">
        <v>170</v>
      </c>
    </row>
    <row r="12" spans="1:11" x14ac:dyDescent="0.2">
      <c r="D12" s="94"/>
      <c r="I12" t="s">
        <v>171</v>
      </c>
      <c r="J12">
        <v>75</v>
      </c>
      <c r="K12" t="s">
        <v>172</v>
      </c>
    </row>
    <row r="13" spans="1:11" x14ac:dyDescent="0.2">
      <c r="D13" s="94"/>
      <c r="I13" t="s">
        <v>175</v>
      </c>
      <c r="J13">
        <v>25</v>
      </c>
      <c r="K13" t="s">
        <v>190</v>
      </c>
    </row>
    <row r="14" spans="1:11" x14ac:dyDescent="0.2">
      <c r="D14" s="96" t="s">
        <v>103</v>
      </c>
    </row>
    <row r="16" spans="1:11" x14ac:dyDescent="0.2">
      <c r="B16" t="s">
        <v>181</v>
      </c>
      <c r="C16">
        <v>2</v>
      </c>
      <c r="D16" s="94" t="s">
        <v>51</v>
      </c>
      <c r="E16" s="97">
        <v>30</v>
      </c>
      <c r="F16" t="s">
        <v>187</v>
      </c>
    </row>
    <row r="17" spans="2:9" x14ac:dyDescent="0.2">
      <c r="D17" s="94" t="s">
        <v>182</v>
      </c>
      <c r="E17" s="97">
        <v>25</v>
      </c>
      <c r="F17" t="s">
        <v>186</v>
      </c>
    </row>
    <row r="18" spans="2:9" x14ac:dyDescent="0.2">
      <c r="D18" s="94" t="s">
        <v>183</v>
      </c>
      <c r="E18" s="97">
        <v>23</v>
      </c>
    </row>
    <row r="19" spans="2:9" x14ac:dyDescent="0.2">
      <c r="D19" s="94" t="s">
        <v>184</v>
      </c>
      <c r="E19" s="97">
        <v>10</v>
      </c>
    </row>
    <row r="20" spans="2:9" x14ac:dyDescent="0.2">
      <c r="D20" s="96" t="s">
        <v>103</v>
      </c>
      <c r="I20" s="56" t="s">
        <v>96</v>
      </c>
    </row>
    <row r="22" spans="2:9" x14ac:dyDescent="0.2">
      <c r="B22" t="s">
        <v>102</v>
      </c>
      <c r="C22">
        <v>1.9</v>
      </c>
      <c r="D22" s="94" t="s">
        <v>150</v>
      </c>
      <c r="E22" s="97">
        <v>13</v>
      </c>
      <c r="I22" t="s">
        <v>99</v>
      </c>
    </row>
    <row r="23" spans="2:9" x14ac:dyDescent="0.2">
      <c r="D23" s="94" t="s">
        <v>51</v>
      </c>
      <c r="E23" s="97">
        <v>25</v>
      </c>
      <c r="F23" t="s">
        <v>180</v>
      </c>
      <c r="I23" t="s">
        <v>97</v>
      </c>
    </row>
    <row r="24" spans="2:9" x14ac:dyDescent="0.2">
      <c r="D24" s="94" t="s">
        <v>151</v>
      </c>
      <c r="E24" s="97">
        <v>22</v>
      </c>
      <c r="I24" t="s">
        <v>98</v>
      </c>
    </row>
    <row r="26" spans="2:9" x14ac:dyDescent="0.2">
      <c r="D26" s="96" t="s">
        <v>105</v>
      </c>
    </row>
    <row r="28" spans="2:9" x14ac:dyDescent="0.2">
      <c r="B28" t="s">
        <v>104</v>
      </c>
      <c r="D28" s="94" t="s">
        <v>106</v>
      </c>
      <c r="E28">
        <v>50</v>
      </c>
    </row>
    <row r="29" spans="2:9" x14ac:dyDescent="0.2">
      <c r="D29" s="96" t="s">
        <v>103</v>
      </c>
    </row>
    <row r="31" spans="2:9" x14ac:dyDescent="0.2">
      <c r="B31" t="s">
        <v>107</v>
      </c>
      <c r="C31">
        <v>4</v>
      </c>
      <c r="D31" s="94" t="s">
        <v>150</v>
      </c>
    </row>
    <row r="34" spans="2:6" x14ac:dyDescent="0.2">
      <c r="D34" s="94" t="s">
        <v>152</v>
      </c>
    </row>
    <row r="35" spans="2:6" x14ac:dyDescent="0.2">
      <c r="D35" s="96" t="s">
        <v>103</v>
      </c>
    </row>
    <row r="38" spans="2:6" x14ac:dyDescent="0.2">
      <c r="B38" t="s">
        <v>108</v>
      </c>
      <c r="D38" s="94" t="s">
        <v>150</v>
      </c>
    </row>
    <row r="39" spans="2:6" x14ac:dyDescent="0.2">
      <c r="D39" s="94" t="s">
        <v>151</v>
      </c>
    </row>
    <row r="40" spans="2:6" x14ac:dyDescent="0.2">
      <c r="D40" s="94" t="s">
        <v>103</v>
      </c>
    </row>
    <row r="41" spans="2:6" x14ac:dyDescent="0.2">
      <c r="D41" s="94" t="s">
        <v>94</v>
      </c>
      <c r="E41">
        <v>30</v>
      </c>
    </row>
    <row r="42" spans="2:6" x14ac:dyDescent="0.2">
      <c r="D42" s="96" t="s">
        <v>103</v>
      </c>
    </row>
    <row r="43" spans="2:6" x14ac:dyDescent="0.2">
      <c r="D43" s="96" t="s">
        <v>155</v>
      </c>
    </row>
    <row r="45" spans="2:6" x14ac:dyDescent="0.2">
      <c r="B45" t="s">
        <v>109</v>
      </c>
      <c r="C45">
        <v>5</v>
      </c>
      <c r="D45" s="94" t="s">
        <v>149</v>
      </c>
      <c r="E45">
        <v>25</v>
      </c>
    </row>
    <row r="46" spans="2:6" x14ac:dyDescent="0.2">
      <c r="D46" s="94" t="s">
        <v>51</v>
      </c>
      <c r="E46">
        <v>70</v>
      </c>
      <c r="F46" t="s">
        <v>195</v>
      </c>
    </row>
    <row r="47" spans="2:6" x14ac:dyDescent="0.2">
      <c r="D47" s="94" t="s">
        <v>152</v>
      </c>
      <c r="F47" t="s">
        <v>194</v>
      </c>
    </row>
    <row r="48" spans="2:6" x14ac:dyDescent="0.2">
      <c r="D48" s="96" t="s">
        <v>156</v>
      </c>
    </row>
    <row r="49" spans="2:5" x14ac:dyDescent="0.2">
      <c r="D49" s="96" t="s">
        <v>157</v>
      </c>
    </row>
    <row r="53" spans="2:5" x14ac:dyDescent="0.2">
      <c r="B53" t="s">
        <v>110</v>
      </c>
      <c r="C53">
        <v>5</v>
      </c>
      <c r="D53" s="94" t="s">
        <v>51</v>
      </c>
      <c r="E53" s="97">
        <v>30</v>
      </c>
    </row>
    <row r="54" spans="2:5" x14ac:dyDescent="0.2">
      <c r="D54" t="s">
        <v>178</v>
      </c>
      <c r="E54" s="97">
        <v>18</v>
      </c>
    </row>
    <row r="55" spans="2:5" x14ac:dyDescent="0.2">
      <c r="D55" t="s">
        <v>191</v>
      </c>
      <c r="E55" s="97">
        <v>17</v>
      </c>
    </row>
    <row r="63" spans="2:5" x14ac:dyDescent="0.2">
      <c r="B63" t="s">
        <v>111</v>
      </c>
      <c r="C63">
        <v>20</v>
      </c>
      <c r="D63" s="94" t="s">
        <v>192</v>
      </c>
      <c r="E63" s="97">
        <v>15</v>
      </c>
    </row>
    <row r="64" spans="2:5" x14ac:dyDescent="0.2">
      <c r="D64" s="94" t="s">
        <v>193</v>
      </c>
      <c r="E64" s="97">
        <v>10</v>
      </c>
    </row>
    <row r="65" spans="2:5" x14ac:dyDescent="0.2">
      <c r="D65" s="94" t="s">
        <v>51</v>
      </c>
      <c r="E65" s="97">
        <v>24</v>
      </c>
    </row>
    <row r="66" spans="2:5" x14ac:dyDescent="0.2">
      <c r="D66" s="96" t="s">
        <v>148</v>
      </c>
    </row>
    <row r="69" spans="2:5" x14ac:dyDescent="0.2">
      <c r="B69" t="s">
        <v>112</v>
      </c>
      <c r="D69" s="94" t="s">
        <v>153</v>
      </c>
      <c r="E69">
        <v>30</v>
      </c>
    </row>
    <row r="70" spans="2:5" x14ac:dyDescent="0.2">
      <c r="D70" s="94" t="s">
        <v>151</v>
      </c>
    </row>
    <row r="71" spans="2:5" x14ac:dyDescent="0.2">
      <c r="D71" s="94" t="s">
        <v>51</v>
      </c>
    </row>
    <row r="72" spans="2:5" x14ac:dyDescent="0.2">
      <c r="D72" s="96" t="s">
        <v>158</v>
      </c>
    </row>
    <row r="73" spans="2:5" x14ac:dyDescent="0.2">
      <c r="D73" s="96" t="s">
        <v>159</v>
      </c>
    </row>
    <row r="74" spans="2:5" x14ac:dyDescent="0.2">
      <c r="D74" s="96" t="s">
        <v>113</v>
      </c>
    </row>
    <row r="76" spans="2:5" x14ac:dyDescent="0.2">
      <c r="B76" t="s">
        <v>114</v>
      </c>
      <c r="D76" s="94" t="s">
        <v>51</v>
      </c>
      <c r="E76">
        <v>70</v>
      </c>
    </row>
    <row r="77" spans="2:5" x14ac:dyDescent="0.2">
      <c r="D77" s="94" t="s">
        <v>149</v>
      </c>
      <c r="E77">
        <v>25</v>
      </c>
    </row>
    <row r="78" spans="2:5" x14ac:dyDescent="0.2">
      <c r="D78" s="94" t="s">
        <v>154</v>
      </c>
      <c r="E78">
        <v>75</v>
      </c>
    </row>
    <row r="79" spans="2:5" x14ac:dyDescent="0.2">
      <c r="D79" s="96" t="s">
        <v>160</v>
      </c>
    </row>
    <row r="81" spans="2:4" x14ac:dyDescent="0.2">
      <c r="B81" t="s">
        <v>162</v>
      </c>
      <c r="D81" s="94" t="s">
        <v>163</v>
      </c>
    </row>
  </sheetData>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B8:D35"/>
  <sheetViews>
    <sheetView workbookViewId="0">
      <selection activeCell="D41" sqref="D41"/>
    </sheetView>
  </sheetViews>
  <sheetFormatPr baseColWidth="10" defaultRowHeight="12.75" x14ac:dyDescent="0.2"/>
  <cols>
    <col min="2" max="2" width="19.42578125" customWidth="1"/>
    <col min="3" max="3" width="20.42578125" customWidth="1"/>
  </cols>
  <sheetData>
    <row r="8" spans="2:4" x14ac:dyDescent="0.2">
      <c r="B8" s="56" t="s">
        <v>246</v>
      </c>
      <c r="C8" s="56" t="s">
        <v>7</v>
      </c>
      <c r="D8" s="56" t="s">
        <v>389</v>
      </c>
    </row>
    <row r="9" spans="2:4" x14ac:dyDescent="0.2">
      <c r="B9" t="s">
        <v>390</v>
      </c>
      <c r="D9" t="s">
        <v>396</v>
      </c>
    </row>
    <row r="10" spans="2:4" x14ac:dyDescent="0.2">
      <c r="B10" t="s">
        <v>391</v>
      </c>
      <c r="D10" t="s">
        <v>392</v>
      </c>
    </row>
    <row r="11" spans="2:4" x14ac:dyDescent="0.2">
      <c r="B11" t="s">
        <v>393</v>
      </c>
      <c r="D11" t="s">
        <v>394</v>
      </c>
    </row>
    <row r="12" spans="2:4" x14ac:dyDescent="0.2">
      <c r="B12" t="s">
        <v>160</v>
      </c>
      <c r="D12" t="s">
        <v>395</v>
      </c>
    </row>
    <row r="13" spans="2:4" x14ac:dyDescent="0.2">
      <c r="B13" t="s">
        <v>397</v>
      </c>
      <c r="D13" t="s">
        <v>398</v>
      </c>
    </row>
    <row r="14" spans="2:4" x14ac:dyDescent="0.2">
      <c r="B14" t="s">
        <v>399</v>
      </c>
      <c r="D14" t="s">
        <v>400</v>
      </c>
    </row>
    <row r="15" spans="2:4" x14ac:dyDescent="0.2">
      <c r="B15" t="s">
        <v>401</v>
      </c>
      <c r="D15" t="s">
        <v>402</v>
      </c>
    </row>
    <row r="16" spans="2:4" x14ac:dyDescent="0.2">
      <c r="B16" t="s">
        <v>403</v>
      </c>
    </row>
    <row r="24" spans="2:3" x14ac:dyDescent="0.2">
      <c r="B24" t="s">
        <v>404</v>
      </c>
      <c r="C24" t="s">
        <v>405</v>
      </c>
    </row>
    <row r="25" spans="2:3" x14ac:dyDescent="0.2">
      <c r="B25" t="s">
        <v>406</v>
      </c>
      <c r="C25" t="s">
        <v>405</v>
      </c>
    </row>
    <row r="28" spans="2:3" x14ac:dyDescent="0.2">
      <c r="B28" t="s">
        <v>409</v>
      </c>
      <c r="C28" t="s">
        <v>410</v>
      </c>
    </row>
    <row r="30" spans="2:3" x14ac:dyDescent="0.2">
      <c r="B30" t="s">
        <v>412</v>
      </c>
      <c r="C30" s="261">
        <v>0.5</v>
      </c>
    </row>
    <row r="35" spans="2:2" x14ac:dyDescent="0.2">
      <c r="B35" s="289" t="s">
        <v>450</v>
      </c>
    </row>
  </sheetData>
  <pageMargins left="0.7" right="0.7" top="0.78740157499999996" bottom="0.78740157499999996" header="0.3" footer="0.3"/>
  <pageSetup paperSize="9"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8</vt:i4>
      </vt:variant>
    </vt:vector>
  </HeadingPairs>
  <TitlesOfParts>
    <vt:vector size="17" baseType="lpstr">
      <vt:lpstr>Anleitung</vt:lpstr>
      <vt:lpstr>Haushalte</vt:lpstr>
      <vt:lpstr>virtuelles Wasser</vt:lpstr>
      <vt:lpstr>Gewerbe-Wasser</vt:lpstr>
      <vt:lpstr>Gewerbe-Energie</vt:lpstr>
      <vt:lpstr>Literatur Quellen</vt:lpstr>
      <vt:lpstr>Auswahltabellen</vt:lpstr>
      <vt:lpstr>Energie</vt:lpstr>
      <vt:lpstr>Tabelle1</vt:lpstr>
      <vt:lpstr>Anleitung!Druckbereich</vt:lpstr>
      <vt:lpstr>'Gewerbe-Energie'!Druckbereich</vt:lpstr>
      <vt:lpstr>'Gewerbe-Wasser'!Druckbereich</vt:lpstr>
      <vt:lpstr>Haushalte!Druckbereich</vt:lpstr>
      <vt:lpstr>'Literatur Quellen'!Druckbereich</vt:lpstr>
      <vt:lpstr>'virtuelles Wasser'!Druckbereich</vt:lpstr>
      <vt:lpstr>Haustyp</vt:lpstr>
      <vt:lpstr>JaNein</vt:lpstr>
    </vt:vector>
  </TitlesOfParts>
  <Company>umwelt und energie (uwe) - Kanton Luzern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EBUTSCHER</dc:creator>
  <cp:lastModifiedBy>Kim Häcki</cp:lastModifiedBy>
  <cp:lastPrinted>2014-09-02T08:03:11Z</cp:lastPrinted>
  <dcterms:created xsi:type="dcterms:W3CDTF">2014-06-18T09:13:46Z</dcterms:created>
  <dcterms:modified xsi:type="dcterms:W3CDTF">2019-06-11T11:03:57Z</dcterms:modified>
</cp:coreProperties>
</file>